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862" activeTab="1"/>
  </bookViews>
  <sheets>
    <sheet name="Анкета" sheetId="1" r:id="rId1"/>
    <sheet name="СВОД" sheetId="2" r:id="rId2"/>
    <sheet name="1,7" sheetId="3" r:id="rId3"/>
    <sheet name="1,8" sheetId="4" r:id="rId4"/>
    <sheet name="Тепловой баланс" sheetId="5" r:id="rId5"/>
    <sheet name="Основ мат" sheetId="6" r:id="rId6"/>
    <sheet name="Вспом мат" sheetId="7" r:id="rId7"/>
    <sheet name="Раб и усл" sheetId="8" r:id="rId8"/>
    <sheet name="Покуп тепло" sheetId="9" r:id="rId9"/>
    <sheet name="Топливо" sheetId="10" r:id="rId10"/>
    <sheet name="Рашифровка Эл эн" sheetId="11" r:id="rId11"/>
    <sheet name="Эл эн" sheetId="12" r:id="rId12"/>
    <sheet name="ФОТ и ЕСН" sheetId="13" r:id="rId13"/>
    <sheet name="Амортизация" sheetId="14" r:id="rId14"/>
    <sheet name="Прочие" sheetId="15" r:id="rId15"/>
    <sheet name="ДД (НД)" sheetId="16" r:id="rId16"/>
    <sheet name="Прибыль" sheetId="17" r:id="rId17"/>
    <sheet name="Реализация" sheetId="18" r:id="rId18"/>
    <sheet name="Доп инф" sheetId="19" r:id="rId19"/>
  </sheet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Z_C788260C_779A_4E92_8800_F1128713AA59_.wvu.FilterData" localSheetId="9" hidden="1">'Топливо'!$A$18:$E$25</definedName>
    <definedName name="Z_C788260C_779A_4E92_8800_F1128713AA59_.wvu.PrintArea" localSheetId="2" hidden="1">'1,7'!$A$1:$R$37</definedName>
    <definedName name="Z_C788260C_779A_4E92_8800_F1128713AA59_.wvu.PrintArea" localSheetId="3" hidden="1">'1,8'!$A$1:$L$53</definedName>
    <definedName name="Z_C788260C_779A_4E92_8800_F1128713AA59_.wvu.PrintArea" localSheetId="0" hidden="1">'Анкета'!$A$1:$F$55</definedName>
    <definedName name="Z_C788260C_779A_4E92_8800_F1128713AA59_.wvu.PrintArea" localSheetId="16" hidden="1">'Прибыль'!$A$1:$I$19</definedName>
    <definedName name="Z_C788260C_779A_4E92_8800_F1128713AA59_.wvu.PrintArea" localSheetId="1" hidden="1">'СВОД'!$A$1:$L$73</definedName>
    <definedName name="Z_C788260C_779A_4E92_8800_F1128713AA59_.wvu.PrintArea" localSheetId="9" hidden="1">'Топливо'!$A$1:$J$28</definedName>
    <definedName name="Z_C788260C_779A_4E92_8800_F1128713AA59_.wvu.PrintArea" localSheetId="11" hidden="1">'Эл эн'!$A$1:$I$14</definedName>
    <definedName name="Z_C788260C_779A_4E92_8800_F1128713AA59_.wvu.PrintTitles" localSheetId="1" hidden="1">'СВОД'!$3:$4</definedName>
    <definedName name="Z_C788260C_779A_4E92_8800_F1128713AA59_.wvu.Rows" localSheetId="17" hidden="1">'Реализация'!$29:$35,'Реализация'!$59:$66</definedName>
    <definedName name="Z_C788260C_779A_4E92_8800_F1128713AA59_.wvu.Rows" localSheetId="1" hidden="1">'СВОД'!$31:$33</definedName>
    <definedName name="_xlnm.Print_Titles" localSheetId="1">'СВОД'!$3:$4</definedName>
    <definedName name="_xlnm.Print_Area" localSheetId="2">'1,7'!$A$1:$R$37</definedName>
    <definedName name="_xlnm.Print_Area" localSheetId="3">'1,8'!$A$1:$L$53</definedName>
    <definedName name="_xlnm.Print_Area" localSheetId="0">'Анкета'!$A$1:$F$55</definedName>
    <definedName name="_xlnm.Print_Area" localSheetId="16">'Прибыль'!$A$1:$I$19</definedName>
    <definedName name="_xlnm.Print_Area" localSheetId="1">'СВОД'!$A$1:$L$73</definedName>
    <definedName name="_xlnm.Print_Area" localSheetId="9">'Топливо'!$A$1:$J$28</definedName>
    <definedName name="_xlnm.Print_Area" localSheetId="11">'Эл эн'!$A$1:$I$14</definedName>
  </definedNames>
  <calcPr fullCalcOnLoad="1"/>
</workbook>
</file>

<file path=xl/sharedStrings.xml><?xml version="1.0" encoding="utf-8"?>
<sst xmlns="http://schemas.openxmlformats.org/spreadsheetml/2006/main" count="1016" uniqueCount="420">
  <si>
    <t>№ п/п</t>
  </si>
  <si>
    <t>Наименование показателя</t>
  </si>
  <si>
    <t>Единица измерения</t>
  </si>
  <si>
    <t>Всего</t>
  </si>
  <si>
    <t>производство</t>
  </si>
  <si>
    <t>передача</t>
  </si>
  <si>
    <t>Производственные показатели</t>
  </si>
  <si>
    <t>Выработка тепловой энергии</t>
  </si>
  <si>
    <t>Гкал</t>
  </si>
  <si>
    <t>Технологические нужды котельной</t>
  </si>
  <si>
    <t>То же в %</t>
  </si>
  <si>
    <t>%</t>
  </si>
  <si>
    <t>Покупная тепловая энергия</t>
  </si>
  <si>
    <t>Отпуск в сеть</t>
  </si>
  <si>
    <t>Потери тепловой энергии</t>
  </si>
  <si>
    <t>Полезный отпуск, в том числе:</t>
  </si>
  <si>
    <t>6.1.</t>
  </si>
  <si>
    <t>население</t>
  </si>
  <si>
    <t>6.2.</t>
  </si>
  <si>
    <t>бюджетные потребители</t>
  </si>
  <si>
    <t>6.3.</t>
  </si>
  <si>
    <t>оптовые перепродавцы</t>
  </si>
  <si>
    <t>6.4.</t>
  </si>
  <si>
    <t>иные потребители</t>
  </si>
  <si>
    <t>6.5.</t>
  </si>
  <si>
    <t>Технико-экономические показатели</t>
  </si>
  <si>
    <t>1.</t>
  </si>
  <si>
    <t>Основные материалы, в том числе:</t>
  </si>
  <si>
    <t>тыс.руб.</t>
  </si>
  <si>
    <t>затраты на услуги водоснабжения</t>
  </si>
  <si>
    <t>объём воды</t>
  </si>
  <si>
    <t>м3</t>
  </si>
  <si>
    <t>тариф на водоснабжение</t>
  </si>
  <si>
    <t>руб./м3</t>
  </si>
  <si>
    <t>затраты на услуги водоотведения</t>
  </si>
  <si>
    <t>объём стоков</t>
  </si>
  <si>
    <t>тариф на водоотведение</t>
  </si>
  <si>
    <t>2.</t>
  </si>
  <si>
    <t>Вспомогательные материалы, в том числе:</t>
  </si>
  <si>
    <t>3.</t>
  </si>
  <si>
    <t>Работы и услуги производственного характера, в том числе:</t>
  </si>
  <si>
    <t>4.</t>
  </si>
  <si>
    <t>Покупная тепловая энергия, в том числе от:</t>
  </si>
  <si>
    <t>5.</t>
  </si>
  <si>
    <t>Топливо на технологические нужды</t>
  </si>
  <si>
    <t>цена топлива</t>
  </si>
  <si>
    <t>руб/тнт</t>
  </si>
  <si>
    <t>расход  натурального топлива</t>
  </si>
  <si>
    <t>тнт</t>
  </si>
  <si>
    <t>переводной коэффициент</t>
  </si>
  <si>
    <t>расход условного топлива</t>
  </si>
  <si>
    <t>тут</t>
  </si>
  <si>
    <t>удельный расход условного топлива</t>
  </si>
  <si>
    <t>кг.у.т./Гкал</t>
  </si>
  <si>
    <t>6.</t>
  </si>
  <si>
    <t>Электроэнергия на технологические нужды</t>
  </si>
  <si>
    <t>тариф на электроэнергию</t>
  </si>
  <si>
    <t>руб./кВтч</t>
  </si>
  <si>
    <t>расход электроэнергии</t>
  </si>
  <si>
    <t>тыс.кВтч</t>
  </si>
  <si>
    <t>удельный расход электроэнергии</t>
  </si>
  <si>
    <t>кВтч/Гкал</t>
  </si>
  <si>
    <t>7.</t>
  </si>
  <si>
    <t>Заработная плата</t>
  </si>
  <si>
    <t>численность</t>
  </si>
  <si>
    <t>чел.</t>
  </si>
  <si>
    <t>месячный ФОТ одного человека</t>
  </si>
  <si>
    <t>руб./мес</t>
  </si>
  <si>
    <t>8.</t>
  </si>
  <si>
    <t>Отчисления в ЕСН</t>
  </si>
  <si>
    <t>То же в % от ФОТ</t>
  </si>
  <si>
    <t>9.</t>
  </si>
  <si>
    <t>Амортизация</t>
  </si>
  <si>
    <t>10.</t>
  </si>
  <si>
    <t>Прочие, в том числе:</t>
  </si>
  <si>
    <t>11.</t>
  </si>
  <si>
    <t>12.</t>
  </si>
  <si>
    <t>Недостаток средств</t>
  </si>
  <si>
    <t>13.</t>
  </si>
  <si>
    <t>Избыток средств</t>
  </si>
  <si>
    <t>Прибыль</t>
  </si>
  <si>
    <t>Балансовая прибыль, в том числе:</t>
  </si>
  <si>
    <t>1.1.</t>
  </si>
  <si>
    <t>прибыль на развитие производства</t>
  </si>
  <si>
    <t>1.2.</t>
  </si>
  <si>
    <t>прибыль на социальное развитие</t>
  </si>
  <si>
    <t>1.3.</t>
  </si>
  <si>
    <t>прибыль на поощрение</t>
  </si>
  <si>
    <t>1.4.</t>
  </si>
  <si>
    <t>дивиденды по акциям</t>
  </si>
  <si>
    <t>1.5.</t>
  </si>
  <si>
    <t>прибыль на другие цели</t>
  </si>
  <si>
    <t>1.6.</t>
  </si>
  <si>
    <t>прибыль на уплату налогов, в том числе:</t>
  </si>
  <si>
    <t>1.6.1.</t>
  </si>
  <si>
    <t>налог на прибыль</t>
  </si>
  <si>
    <t>1.6.2.</t>
  </si>
  <si>
    <t>другие налоги и сборы</t>
  </si>
  <si>
    <t>Дополнительная информация</t>
  </si>
  <si>
    <t>Уставный капитал на последнюю дату</t>
  </si>
  <si>
    <t>Добавочный капитал</t>
  </si>
  <si>
    <t>Долгосрочне обязательства</t>
  </si>
  <si>
    <t>Инвестируемый капитал</t>
  </si>
  <si>
    <t>Средний тариф на тепловую энергию</t>
  </si>
  <si>
    <t>Среднеотпускной тариф</t>
  </si>
  <si>
    <t>руб./Гкал</t>
  </si>
  <si>
    <t>Приложение 1</t>
  </si>
  <si>
    <t>Приложение 2</t>
  </si>
  <si>
    <t>Приложение 3</t>
  </si>
  <si>
    <t xml:space="preserve">собственное потребление </t>
  </si>
  <si>
    <t>собственное потребление</t>
  </si>
  <si>
    <t>тыс.Гкал</t>
  </si>
  <si>
    <t xml:space="preserve">тариф </t>
  </si>
  <si>
    <t>Приложение 5</t>
  </si>
  <si>
    <t>Приложение 6</t>
  </si>
  <si>
    <t>Приложение 13</t>
  </si>
  <si>
    <t>Приложение 8</t>
  </si>
  <si>
    <t>Приложение 10</t>
  </si>
  <si>
    <t>Приложение 11</t>
  </si>
  <si>
    <t>Приложение 12</t>
  </si>
  <si>
    <t>Приложение 9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</si>
  <si>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</si>
  <si>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</si>
  <si>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>ИТОГО</t>
  </si>
  <si>
    <t>Вспомогательные материалы</t>
  </si>
  <si>
    <t>Прочие расходы</t>
  </si>
  <si>
    <t>ИТОГО расходы</t>
  </si>
  <si>
    <t>Кредиторская задолженность, не покрываемая встречными обязательствами дебиторов</t>
  </si>
  <si>
    <t>Дебиторская задолженность</t>
  </si>
  <si>
    <t>Кредиторская задолженность</t>
  </si>
  <si>
    <t>АНКЕТА  РЕГУЛИРУЕМОЙ ОРГАНИЗАЦИИ</t>
  </si>
  <si>
    <t xml:space="preserve">1. Полное наименование организации   </t>
  </si>
  <si>
    <t xml:space="preserve">2. Сокращенное наименование организации </t>
  </si>
  <si>
    <t>3.1. Индекс</t>
  </si>
  <si>
    <t>3.2. Район (город)</t>
  </si>
  <si>
    <t>3.3. Населённый пункт</t>
  </si>
  <si>
    <t>3.4. Адрес (улица, №)</t>
  </si>
  <si>
    <t>4. Руководитель</t>
  </si>
  <si>
    <t>4.1. Должность</t>
  </si>
  <si>
    <t>4.2. Ф.И.О.</t>
  </si>
  <si>
    <t>5. Рабочий телефон</t>
  </si>
  <si>
    <t xml:space="preserve">6. Факс </t>
  </si>
  <si>
    <t>(аренда, хозяйственное ведение, оперативное управление, безвозмездное пользование, собственное)</t>
  </si>
  <si>
    <t>Теплоноситель вода</t>
  </si>
  <si>
    <t>Теплоноситель пар</t>
  </si>
  <si>
    <t xml:space="preserve">Действующий тариф руб./Гкал, </t>
  </si>
  <si>
    <t>Примечание</t>
  </si>
  <si>
    <t>в том числе: население</t>
  </si>
  <si>
    <t>бюджет</t>
  </si>
  <si>
    <t>Базовый период</t>
  </si>
  <si>
    <t>Период регулирования</t>
  </si>
  <si>
    <t>Жилые дома частн. сектора (шт)</t>
  </si>
  <si>
    <t>Бюджетные орг-ции (шт)</t>
  </si>
  <si>
    <t>Предприятия, организации (шт)</t>
  </si>
  <si>
    <t>14.1. Тепловая энергия</t>
  </si>
  <si>
    <t xml:space="preserve">в т. ч. с приборами учета </t>
  </si>
  <si>
    <r>
      <t xml:space="preserve">15.1. Тепловая энергия </t>
    </r>
    <r>
      <rPr>
        <sz val="10"/>
        <rFont val="Times New Roman"/>
        <family val="1"/>
      </rPr>
      <t>(производство, передача, купля-продажа, сбыт)</t>
    </r>
  </si>
  <si>
    <r>
      <t xml:space="preserve">15.4. Прочие </t>
    </r>
    <r>
      <rPr>
        <sz val="10"/>
        <rFont val="Times New Roman"/>
        <family val="1"/>
      </rPr>
      <t>(перечислить все остальные виды деятельности)</t>
    </r>
  </si>
  <si>
    <t>выбрать из списка</t>
  </si>
  <si>
    <t xml:space="preserve"> (обычная/упрощённая)</t>
  </si>
  <si>
    <t>Уставный капитал, тыс.руб</t>
  </si>
  <si>
    <t>Добавочный капитал, тыс.руб</t>
  </si>
  <si>
    <t>Долгосрочные обязательства, тыс.руб</t>
  </si>
  <si>
    <t>Дебиторская задолженность, тыс.руб</t>
  </si>
  <si>
    <t>Кредиторская задолженность, тыс.руб</t>
  </si>
  <si>
    <t>Руководитель организации __________________________ / ____________________/</t>
  </si>
  <si>
    <t>М.П.</t>
  </si>
  <si>
    <t xml:space="preserve">                             (подпись)                                            (Ф.И.О.)</t>
  </si>
  <si>
    <t>Дата заполнения _____________________</t>
  </si>
  <si>
    <t>обычная</t>
  </si>
  <si>
    <t>упрощённая (объект налогообложения "доходы")</t>
  </si>
  <si>
    <t>упрощённая (объект налогообложения "доходы минус расходы")</t>
  </si>
  <si>
    <t>Пояснения</t>
  </si>
  <si>
    <t xml:space="preserve">Наименование показателя </t>
  </si>
  <si>
    <r>
      <t xml:space="preserve">Наименование показателя </t>
    </r>
    <r>
      <rPr>
        <b/>
        <sz val="14"/>
        <rFont val="Times New Roman"/>
        <family val="1"/>
      </rPr>
      <t>ГАЗ</t>
    </r>
  </si>
  <si>
    <r>
      <t xml:space="preserve">Наименование показателя </t>
    </r>
    <r>
      <rPr>
        <b/>
        <sz val="14"/>
        <rFont val="Times New Roman"/>
        <family val="1"/>
      </rPr>
      <t>УГОЛЬ (МАЗУТ)</t>
    </r>
  </si>
  <si>
    <t>Пояснения ЕСН</t>
  </si>
  <si>
    <t>Пояснения ФОТ</t>
  </si>
  <si>
    <r>
      <t>3. Почтовый адрес</t>
    </r>
    <r>
      <rPr>
        <sz val="14"/>
        <rFont val="Times New Roman"/>
        <family val="1"/>
      </rPr>
      <t xml:space="preserve">   </t>
    </r>
  </si>
  <si>
    <t>Отклонение</t>
  </si>
  <si>
    <t>Наименование организации</t>
  </si>
  <si>
    <t>Наименование поставщика электроэнергии</t>
  </si>
  <si>
    <t>Недостаток (избыток) средств на оплату эл.энергии тыс.руб.</t>
  </si>
  <si>
    <t>Фактический расход эл/энергии. тыс.кВтч</t>
  </si>
  <si>
    <t>тариф (без НДС), руб./кВтч, (руб./кВт в мес)</t>
  </si>
  <si>
    <t>Расход эл/энергии, тыс.кВтч</t>
  </si>
  <si>
    <t>Затраты на  электроэнергию тыс.руб.</t>
  </si>
  <si>
    <t>Одноставочный тариф</t>
  </si>
  <si>
    <t>в т.ч. по уровням напряжения</t>
  </si>
  <si>
    <t xml:space="preserve">                              НН</t>
  </si>
  <si>
    <t xml:space="preserve">                              СН-1</t>
  </si>
  <si>
    <t xml:space="preserve">                              СН-2</t>
  </si>
  <si>
    <t xml:space="preserve">                              ВН</t>
  </si>
  <si>
    <t>Итого:</t>
  </si>
  <si>
    <t>Двухставочный тариф:</t>
  </si>
  <si>
    <t>мощность</t>
  </si>
  <si>
    <t xml:space="preserve">                               ВН</t>
  </si>
  <si>
    <t>ВСЕГО:</t>
  </si>
  <si>
    <t>Руководитель организации</t>
  </si>
  <si>
    <t>Исполнитель</t>
  </si>
  <si>
    <t>средний тариф на электроэнергию</t>
  </si>
  <si>
    <t>7. Ответственный за заполнение</t>
  </si>
  <si>
    <t>8. Рабочий телефон</t>
  </si>
  <si>
    <t>9. Электронная почта</t>
  </si>
  <si>
    <t>10. Принадлежность имущества</t>
  </si>
  <si>
    <t>Таблица  № П1.7.</t>
  </si>
  <si>
    <t>Расчет полезного отпуска тепловой энергии ЭСО (ПЭ)</t>
  </si>
  <si>
    <t xml:space="preserve">          Гкал</t>
  </si>
  <si>
    <t>п.п.</t>
  </si>
  <si>
    <t>всего</t>
  </si>
  <si>
    <t>в том числе</t>
  </si>
  <si>
    <t>горячая вода</t>
  </si>
  <si>
    <t>отборный пар</t>
  </si>
  <si>
    <t>2,5-7,0 кг/см2</t>
  </si>
  <si>
    <t>7,0-13,0 кг/см2</t>
  </si>
  <si>
    <t>&gt;13 кг/см2</t>
  </si>
  <si>
    <t>Отпуск теплоэнергии, всего</t>
  </si>
  <si>
    <t>Покупная теплоэнергия</t>
  </si>
  <si>
    <t>Отпуск теплоэнергии в сеть ЭСО (п.1+п.2)</t>
  </si>
  <si>
    <t>Потери теплоэнергии в сети ЭСО</t>
  </si>
  <si>
    <t>То же в % к отпуску в сеть</t>
  </si>
  <si>
    <t>Полезный отпуск теплоэнергии ЭСО (п3-п.4), всего</t>
  </si>
  <si>
    <t>в том числе полезный отпуск с коллекторов</t>
  </si>
  <si>
    <t xml:space="preserve">                                                     </t>
  </si>
  <si>
    <t>Таблица  № П1.8.</t>
  </si>
  <si>
    <t xml:space="preserve">Структура полезного отпуска тепловой энергии </t>
  </si>
  <si>
    <t>№</t>
  </si>
  <si>
    <t>Потребители</t>
  </si>
  <si>
    <t>Расчётная (присоединённая) тепловая нагрузка (мощность), Гкал/час</t>
  </si>
  <si>
    <t>Энергия, Гкал.</t>
  </si>
  <si>
    <t>в том числе с коллекторов, Гкал</t>
  </si>
  <si>
    <t>Всего отпущено потребителям</t>
  </si>
  <si>
    <t>Горячая вода</t>
  </si>
  <si>
    <t>Отборный пар</t>
  </si>
  <si>
    <t xml:space="preserve"> - от 1,2 до 2,5 кг./кв.см.</t>
  </si>
  <si>
    <t xml:space="preserve"> - от 2,5 до 7,0 кг./кв.см.</t>
  </si>
  <si>
    <t xml:space="preserve"> - от 7,0 до 13,0 кг./кв.см.</t>
  </si>
  <si>
    <t xml:space="preserve"> - свыше 13,0 кг./кв.см.</t>
  </si>
  <si>
    <t>Бюджетные потребители</t>
  </si>
  <si>
    <t>Режим работы</t>
  </si>
  <si>
    <t>сезонный</t>
  </si>
  <si>
    <t>Тепловая энергия на нужды отопления, Гкал</t>
  </si>
  <si>
    <t>Тепловая энергия на нужды ГВС, Гкал</t>
  </si>
  <si>
    <t>В том числе:</t>
  </si>
  <si>
    <t>Население</t>
  </si>
  <si>
    <t>Иные потребители</t>
  </si>
  <si>
    <t>Оптовые перепродавцы</t>
  </si>
  <si>
    <t>круглогодичный</t>
  </si>
  <si>
    <r>
      <t>1,2-2,5 кг/см</t>
    </r>
    <r>
      <rPr>
        <vertAlign val="superscript"/>
        <sz val="11"/>
        <rFont val="Times New Roman"/>
        <family val="1"/>
      </rPr>
      <t>2</t>
    </r>
  </si>
  <si>
    <t>ФОТ, включая производственных рабочих</t>
  </si>
  <si>
    <t>Заработная плата цехового персонала</t>
  </si>
  <si>
    <t>Заработная плата АУП</t>
  </si>
  <si>
    <t>7.1.</t>
  </si>
  <si>
    <t>7.2.</t>
  </si>
  <si>
    <t>7.3.</t>
  </si>
  <si>
    <t>8.1.</t>
  </si>
  <si>
    <t>8.2.</t>
  </si>
  <si>
    <t>8.3.</t>
  </si>
  <si>
    <t>11. Коды</t>
  </si>
  <si>
    <t>11.1 ОКВЭД</t>
  </si>
  <si>
    <t>11.2. ИНН</t>
  </si>
  <si>
    <t>11.3. КПП</t>
  </si>
  <si>
    <t>11.4. ЕГРН</t>
  </si>
  <si>
    <t>11.5. ОКТМО</t>
  </si>
  <si>
    <t>11.6. ОКПО</t>
  </si>
  <si>
    <t>11.7. ОКОПФ</t>
  </si>
  <si>
    <t>11.8. ОКФС</t>
  </si>
  <si>
    <t>11.9. ОКОГУ</t>
  </si>
  <si>
    <t>11.10. ОКАТО</t>
  </si>
  <si>
    <t>Тепловая энергия всего</t>
  </si>
  <si>
    <r>
      <t xml:space="preserve">13. Количество абонентов </t>
    </r>
    <r>
      <rPr>
        <sz val="10"/>
        <rFont val="Times New Roman"/>
        <family val="1"/>
      </rPr>
      <t>(на границе балансовой принадлежности)</t>
    </r>
  </si>
  <si>
    <t>14. Вид деятельности</t>
  </si>
  <si>
    <t>15. Форма налогообложения</t>
  </si>
  <si>
    <t>х</t>
  </si>
  <si>
    <t>Приложение 4</t>
  </si>
  <si>
    <t xml:space="preserve">  </t>
  </si>
  <si>
    <t>НВВ</t>
  </si>
  <si>
    <t>бюджетные потребители всего, 
в том числе:</t>
  </si>
  <si>
    <t>в воде</t>
  </si>
  <si>
    <t>в паре всего, в том числе:</t>
  </si>
  <si>
    <r>
      <t>1,2-2,5 кгс/см</t>
    </r>
    <r>
      <rPr>
        <i/>
        <vertAlign val="superscript"/>
        <sz val="10"/>
        <rFont val="Arial"/>
        <family val="2"/>
      </rPr>
      <t>2</t>
    </r>
  </si>
  <si>
    <r>
      <t>2,5-7,0 кгс/см</t>
    </r>
    <r>
      <rPr>
        <i/>
        <vertAlign val="superscript"/>
        <sz val="10"/>
        <rFont val="Arial"/>
        <family val="2"/>
      </rPr>
      <t>2</t>
    </r>
  </si>
  <si>
    <r>
      <t xml:space="preserve"> 7,0-13,0 кгс/см</t>
    </r>
    <r>
      <rPr>
        <i/>
        <vertAlign val="superscript"/>
        <sz val="10"/>
        <rFont val="Arial"/>
        <family val="2"/>
      </rPr>
      <t>2</t>
    </r>
  </si>
  <si>
    <t>оптовые перепродавцы всего, 
в том числе:</t>
  </si>
  <si>
    <r>
      <t xml:space="preserve"> свыше 13 кгс/см</t>
    </r>
    <r>
      <rPr>
        <i/>
        <vertAlign val="superscript"/>
        <sz val="10"/>
        <rFont val="Arial"/>
        <family val="2"/>
      </rPr>
      <t>2</t>
    </r>
  </si>
  <si>
    <t>иные потребители всего, 
в том числе:</t>
  </si>
  <si>
    <t>собственное потребление всего, 
в том числе:</t>
  </si>
  <si>
    <t>острый и редуцированный пар</t>
  </si>
  <si>
    <t>населению</t>
  </si>
  <si>
    <t>бюджетным потребителям всего, 
в том числе:</t>
  </si>
  <si>
    <t>1.1</t>
  </si>
  <si>
    <t>1.1.2</t>
  </si>
  <si>
    <t>1.1.2.1</t>
  </si>
  <si>
    <t>1.1.1</t>
  </si>
  <si>
    <t>1.1.2.2</t>
  </si>
  <si>
    <t>1.1.3</t>
  </si>
  <si>
    <t>1.1.3.1</t>
  </si>
  <si>
    <t>1.1.3.2</t>
  </si>
  <si>
    <t>1.1.4</t>
  </si>
  <si>
    <t>1.1.4.1</t>
  </si>
  <si>
    <t>1.1.4.2</t>
  </si>
  <si>
    <t>1.2</t>
  </si>
  <si>
    <t>1.2.1</t>
  </si>
  <si>
    <t>1.2.2</t>
  </si>
  <si>
    <t>1.2.2.1</t>
  </si>
  <si>
    <t>1.2.2.2</t>
  </si>
  <si>
    <t>1.2.3</t>
  </si>
  <si>
    <t>1.2.3.1</t>
  </si>
  <si>
    <t>1.2.3.2</t>
  </si>
  <si>
    <t>1.2.4.1</t>
  </si>
  <si>
    <t>1.2.4.2</t>
  </si>
  <si>
    <t xml:space="preserve"> в том числе</t>
  </si>
  <si>
    <t>Выручка от реализации, всего:</t>
  </si>
  <si>
    <t xml:space="preserve">2. </t>
  </si>
  <si>
    <t>Приложение 14</t>
  </si>
  <si>
    <t>По данным на 01.01.2012</t>
  </si>
  <si>
    <t>12.1.</t>
  </si>
  <si>
    <t>12.2.</t>
  </si>
  <si>
    <t>12.3.</t>
  </si>
  <si>
    <t>12.4.</t>
  </si>
  <si>
    <t>12.5.</t>
  </si>
  <si>
    <t>12.6.</t>
  </si>
  <si>
    <t>12.6.1.</t>
  </si>
  <si>
    <t>12.6.2.</t>
  </si>
  <si>
    <t>14.</t>
  </si>
  <si>
    <t>Многоквартир-ные жилые дома (шт)</t>
  </si>
  <si>
    <t xml:space="preserve"> - из тепловых сетей</t>
  </si>
  <si>
    <t>указать поставщиков покупной тепловой энергии</t>
  </si>
  <si>
    <t>в том числе: 
- с коллекторов ТЭС</t>
  </si>
  <si>
    <r>
      <t xml:space="preserve">Собственное потребление 
</t>
    </r>
    <r>
      <rPr>
        <b/>
        <sz val="10"/>
        <color indexed="10"/>
        <rFont val="Times New Roman"/>
        <family val="1"/>
      </rPr>
      <t xml:space="preserve">(НЕ </t>
    </r>
    <r>
      <rPr>
        <b/>
        <sz val="10"/>
        <color indexed="10"/>
        <rFont val="Times New Roman"/>
        <family val="1"/>
      </rPr>
      <t>технологические нужды котельной</t>
    </r>
    <r>
      <rPr>
        <b/>
        <sz val="10"/>
        <color indexed="10"/>
        <rFont val="Times New Roman"/>
        <family val="1"/>
      </rPr>
      <t>)</t>
    </r>
  </si>
  <si>
    <t>Тепловой баланс</t>
  </si>
  <si>
    <t>куб.м</t>
  </si>
  <si>
    <r>
      <t>руб./м</t>
    </r>
    <r>
      <rPr>
        <i/>
        <vertAlign val="superscript"/>
        <sz val="12"/>
        <rFont val="Times New Roman"/>
        <family val="1"/>
      </rPr>
      <t>3</t>
    </r>
  </si>
  <si>
    <t>Топливо на технологические цели</t>
  </si>
  <si>
    <t>группа</t>
  </si>
  <si>
    <t>объём</t>
  </si>
  <si>
    <r>
      <t>тыс.м</t>
    </r>
    <r>
      <rPr>
        <vertAlign val="superscript"/>
        <sz val="14"/>
        <rFont val="Times New Roman"/>
        <family val="1"/>
      </rPr>
      <t>3</t>
    </r>
  </si>
  <si>
    <r>
      <t>руб/тыс.м</t>
    </r>
    <r>
      <rPr>
        <i/>
        <vertAlign val="superscript"/>
        <sz val="12"/>
        <rFont val="Times New Roman"/>
        <family val="1"/>
      </rPr>
      <t>3</t>
    </r>
  </si>
  <si>
    <r>
      <t>тыс.м</t>
    </r>
    <r>
      <rPr>
        <i/>
        <vertAlign val="superscript"/>
        <sz val="12"/>
        <rFont val="Times New Roman"/>
        <family val="1"/>
      </rPr>
      <t>3</t>
    </r>
  </si>
  <si>
    <t>3гр (осн)</t>
  </si>
  <si>
    <t>3гр (из свыше100)</t>
  </si>
  <si>
    <t>4гр (осн)</t>
  </si>
  <si>
    <t>4гр (из свыше100)</t>
  </si>
  <si>
    <t>4гр (из 10-100)</t>
  </si>
  <si>
    <t>5гр (осн)</t>
  </si>
  <si>
    <t>5гр (из свыше100)</t>
  </si>
  <si>
    <t>5гр (из 10-100)</t>
  </si>
  <si>
    <t>6гр (осн)</t>
  </si>
  <si>
    <t>6гр (из свыше100)</t>
  </si>
  <si>
    <t>6гр (из 10-100)</t>
  </si>
  <si>
    <t>7гр (осн)</t>
  </si>
  <si>
    <t>7гр (из свыше100)</t>
  </si>
  <si>
    <t>7гр (из 10-100)</t>
  </si>
  <si>
    <t>тариф на транспортировку *)</t>
  </si>
  <si>
    <t>ПССУ*)</t>
  </si>
  <si>
    <t>НЕТ</t>
  </si>
  <si>
    <t>вид топлива (кроме газа)</t>
  </si>
  <si>
    <t>Товарная выручка от реализации тепловой энергии</t>
  </si>
  <si>
    <t>Долгосрочные обязательства</t>
  </si>
  <si>
    <t>Кредиторская задолженность, 
не покрываемая встречными обязательствами дебиторов</t>
  </si>
  <si>
    <t>тепловая энергия (производство, передача, сбыт)</t>
  </si>
  <si>
    <t>указать поставщика</t>
  </si>
  <si>
    <r>
      <t xml:space="preserve"> от реализации потребителям, получающим тепловую энергию </t>
    </r>
    <r>
      <rPr>
        <b/>
        <sz val="12"/>
        <color indexed="10"/>
        <rFont val="Times New Roman"/>
        <family val="1"/>
      </rPr>
      <t>из тепловых сетей</t>
    </r>
  </si>
  <si>
    <r>
      <t xml:space="preserve">от реализации потребителям, получающим тепловую энергию </t>
    </r>
    <r>
      <rPr>
        <b/>
        <sz val="12"/>
        <color indexed="10"/>
        <rFont val="Times New Roman"/>
        <family val="1"/>
      </rPr>
      <t>на коллекторах</t>
    </r>
  </si>
  <si>
    <t>1.2.4.</t>
  </si>
  <si>
    <t>1.2.4.3</t>
  </si>
  <si>
    <t>Фактический среднеотпускной тариф 
2011 года*</t>
  </si>
  <si>
    <t>в абсолют-ных величинах</t>
  </si>
  <si>
    <r>
      <t>руб./тыс.м</t>
    </r>
    <r>
      <rPr>
        <vertAlign val="superscript"/>
        <sz val="14"/>
        <rFont val="Times New Roman"/>
        <family val="1"/>
      </rPr>
      <t xml:space="preserve">3 </t>
    </r>
    <r>
      <rPr>
        <sz val="14"/>
        <color indexed="10"/>
        <rFont val="Times New Roman"/>
        <family val="1"/>
      </rPr>
      <t>(без НДС)</t>
    </r>
  </si>
  <si>
    <t>Сведения о плановых и фактических показателях по производству и передаче тепловой энергии за 2011 год</t>
  </si>
  <si>
    <t>Дополнительный (недополученный) доход</t>
  </si>
  <si>
    <r>
      <t xml:space="preserve">*) справочная информация о ценовых ставках 2011 года, 
приведена в целях определения группы потребителей газа
</t>
    </r>
    <r>
      <rPr>
        <sz val="12"/>
        <color indexed="10"/>
        <rFont val="Times New Roman"/>
        <family val="1"/>
      </rPr>
      <t xml:space="preserve">В случае иной величины тарифа на транспортировку </t>
    </r>
    <r>
      <rPr>
        <b/>
        <sz val="12"/>
        <color indexed="10"/>
        <rFont val="Times New Roman"/>
        <family val="1"/>
      </rPr>
      <t>(без учёта спецнадбавки)</t>
    </r>
    <r>
      <rPr>
        <sz val="12"/>
        <color indexed="10"/>
        <rFont val="Times New Roman"/>
        <family val="1"/>
      </rPr>
      <t xml:space="preserve"> указать размер тарифа и наименование ГРО</t>
    </r>
  </si>
  <si>
    <t xml:space="preserve">Расчёт недостатка (избытка) средств по статье "Электроэнергия", обусловленного отклонением прогнозных тарифов на электрическую энергию, учтенных при установлении тарифов на тепловую энергию, от фактически сложившихся d 2011 ujle </t>
  </si>
  <si>
    <t>Фактические затраты за 2011 г., тыс.руб.</t>
  </si>
  <si>
    <t>Острый и редуцированный пар</t>
  </si>
  <si>
    <t>x</t>
  </si>
  <si>
    <t>* без учёта собственного потребления регулируемой организации</t>
  </si>
  <si>
    <r>
      <rPr>
        <b/>
        <sz val="14"/>
        <color indexed="10"/>
        <rFont val="Times New Roman"/>
        <family val="1"/>
      </rPr>
      <t>обязательно должны быть указаны:</t>
    </r>
    <r>
      <rPr>
        <sz val="14"/>
        <color indexed="10"/>
        <rFont val="Times New Roman"/>
        <family val="1"/>
      </rPr>
      <t xml:space="preserve"> плата за предельно-допустимые выбросы, средства на страхование (с расшифровкой), земельный налог (плата за аренду земельных участков), </t>
    </r>
    <r>
      <rPr>
        <b/>
        <sz val="14"/>
        <color indexed="10"/>
        <rFont val="Times New Roman"/>
        <family val="1"/>
      </rPr>
      <t>налог на имущество</t>
    </r>
    <r>
      <rPr>
        <sz val="14"/>
        <color indexed="10"/>
        <rFont val="Times New Roman"/>
        <family val="1"/>
      </rPr>
      <t>, арендная плата (помимо аренды земли, с расшифровкой), оплата услуг банков (при наличии)</t>
    </r>
  </si>
  <si>
    <t>при необходимости, добавить строки с расчётом недополученного (дополнительного) дохода и пояснениями к нему</t>
  </si>
  <si>
    <r>
      <rPr>
        <b/>
        <sz val="14"/>
        <color indexed="10"/>
        <rFont val="Times New Roman"/>
        <family val="1"/>
      </rPr>
      <t>обязательно указать</t>
    </r>
    <r>
      <rPr>
        <sz val="14"/>
        <color indexed="10"/>
        <rFont val="Times New Roman"/>
        <family val="1"/>
      </rPr>
      <t xml:space="preserve"> фактические расходы: на материалы для химводоподготовки (при наличии, с расшифровкой), на материалы для текущего ремонта, для капитального ремонта, прочие материалы (с расшифровкой)</t>
    </r>
  </si>
  <si>
    <t>обязательно выделить (при наличии) фактические расходы на оплату услуг по ремонту оборудования и тепловых сетей, услуг по обслуживанию газового оборудования, услуг по режимной наладке и т.д.</t>
  </si>
  <si>
    <t>другие налоги и сборы (с расшифровкой)</t>
  </si>
  <si>
    <t>Установлено на 2012 год</t>
  </si>
  <si>
    <t>Факт 2012 год</t>
  </si>
  <si>
    <t>12. Структура полезного отпуска (план 2012 года согласно договорам)</t>
  </si>
  <si>
    <r>
      <t xml:space="preserve">16. Дополнительная информация </t>
    </r>
    <r>
      <rPr>
        <b/>
        <sz val="12"/>
        <color indexed="10"/>
        <rFont val="Times New Roman"/>
        <family val="1"/>
      </rPr>
      <t>(на 31.12.2012)</t>
    </r>
  </si>
  <si>
    <t>2012 год</t>
  </si>
  <si>
    <r>
      <t xml:space="preserve">сведения 
об объёмах газа по группам потребителей </t>
    </r>
    <r>
      <rPr>
        <sz val="14"/>
        <color indexed="10"/>
        <rFont val="Times New Roman"/>
        <family val="1"/>
      </rPr>
      <t>(факт-2012)</t>
    </r>
  </si>
  <si>
    <t>Принято 
в тарифах на 2012 г.</t>
  </si>
  <si>
    <t>ФАКТ за 2012 год</t>
  </si>
  <si>
    <t>По данным на 01.01.2013</t>
  </si>
  <si>
    <t>Закрытое акционерное общество "Гермес-52"</t>
  </si>
  <si>
    <t>г.Ставрополь</t>
  </si>
  <si>
    <t>пр.К.Маркса, д 52</t>
  </si>
  <si>
    <t>Директор</t>
  </si>
  <si>
    <t>Сердюкова Лидия Филипповна</t>
  </si>
  <si>
    <t>(8652)26-56-33</t>
  </si>
  <si>
    <t>Шалина Татьяна Ивановна</t>
  </si>
  <si>
    <t>shalina_t.51@mail/ru</t>
  </si>
  <si>
    <t>собственное</t>
  </si>
  <si>
    <t>40.30.14</t>
  </si>
  <si>
    <t>2633002369</t>
  </si>
  <si>
    <t>263501001</t>
  </si>
  <si>
    <t>1022601971556</t>
  </si>
  <si>
    <t>05377703</t>
  </si>
  <si>
    <t>67</t>
  </si>
  <si>
    <t>16</t>
  </si>
  <si>
    <t>49008</t>
  </si>
  <si>
    <t>07401000000</t>
  </si>
  <si>
    <t>сдача внаем собственного нежилого недвижимого имущества</t>
  </si>
  <si>
    <t>Сердюкова Л.Ф</t>
  </si>
  <si>
    <t>Поверка сигнализаторов загазованности</t>
  </si>
  <si>
    <t>Контрольное обследование дымоходов</t>
  </si>
  <si>
    <t>Обслуживание  опасного производственного объекта</t>
  </si>
  <si>
    <t>Обслуживание  газового оборудования</t>
  </si>
  <si>
    <t>4713,,95</t>
  </si>
  <si>
    <t>ЗАО "Гермес-52"</t>
  </si>
  <si>
    <t>Расходы на мероприятия по энергосбережению</t>
  </si>
  <si>
    <t>Арендная плата за землю</t>
  </si>
  <si>
    <t>Страхование опасного производственного объекта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</si>
</sst>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;;;"/>
    <numFmt numFmtId="186" formatCode="000\-00\-0000"/>
    <numFmt numFmtId="187" formatCode="[$-FC19]d\ mmmm\ yyyy\ &quot;г.&quot;"/>
    <numFmt numFmtId="188" formatCode="yyyy"/>
    <numFmt numFmtId="189" formatCode="dd/mm/"/>
    <numFmt numFmtId="190" formatCode="00"/>
    <numFmt numFmtId="191" formatCode="_-* #,##0\ _F_-;\-* #,##0\ _F_-;_-* &quot;-&quot;\ _F_-;_-@_-"/>
    <numFmt numFmtId="192" formatCode="_-* #,##0.00\ _F_-;\-* #,##0.00\ _F_-;_-* &quot;-&quot;??\ _F_-;_-@_-"/>
    <numFmt numFmtId="193" formatCode="_-&quot;Ј&quot;* #,##0_-;\-&quot;Ј&quot;* #,##0_-;_-&quot;Ј&quot;* &quot;-&quot;_-;_-@_-"/>
    <numFmt numFmtId="194" formatCode="_-&quot;Ј&quot;* #,##0.00_-;\-&quot;Ј&quot;* #,##0.00_-;_-&quot;Ј&quot;* &quot;-&quot;??_-;_-@_-"/>
    <numFmt numFmtId="195" formatCode="0.0%"/>
    <numFmt numFmtId="196" formatCode="#,##0.00000"/>
    <numFmt numFmtId="197" formatCode="#,##0.0000"/>
    <numFmt numFmtId="198" formatCode="0.000"/>
    <numFmt numFmtId="199" formatCode="0.0000"/>
    <numFmt numFmtId="200" formatCode="0.00000"/>
    <numFmt numFmtId="201" formatCode="#,##0.000"/>
    <numFmt numFmtId="202" formatCode="0.0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0.000000000000000"/>
    <numFmt numFmtId="212" formatCode="0.0000000000000000"/>
    <numFmt numFmtId="213" formatCode="0.00000000000000000"/>
    <numFmt numFmtId="214" formatCode="0.000000000000000000"/>
    <numFmt numFmtId="215" formatCode="0.0000000000000000000"/>
    <numFmt numFmtId="216" formatCode="#,##0.0"/>
    <numFmt numFmtId="217" formatCode="0.0"/>
  </numFmts>
  <fonts count="86">
    <font>
      <sz val="10"/>
      <name val="Arial"/>
      <family val="0"/>
    </font>
    <font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Times New Roman"/>
      <family val="1"/>
    </font>
    <font>
      <sz val="8"/>
      <name val="Helvetica-Narrow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2"/>
      <color indexed="12"/>
      <name val="Arial CYR"/>
      <family val="0"/>
    </font>
    <font>
      <b/>
      <sz val="13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vertAlign val="superscript"/>
      <sz val="12"/>
      <name val="Times New Roman"/>
      <family val="1"/>
    </font>
    <font>
      <sz val="14"/>
      <color indexed="10"/>
      <name val="Times New Roman"/>
      <family val="1"/>
    </font>
    <font>
      <vertAlign val="superscript"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i/>
      <sz val="14"/>
      <color indexed="10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4"/>
      <color rgb="FFFF0000"/>
      <name val="Times New Roman"/>
      <family val="1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9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4" fontId="4" fillId="33" borderId="16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/>
    </xf>
    <xf numFmtId="4" fontId="4" fillId="33" borderId="20" xfId="0" applyNumberFormat="1" applyFont="1" applyFill="1" applyBorder="1" applyAlignment="1">
      <alignment horizontal="center"/>
    </xf>
    <xf numFmtId="0" fontId="1" fillId="33" borderId="22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180" fontId="1" fillId="33" borderId="23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80" fontId="1" fillId="33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4" fontId="4" fillId="33" borderId="32" xfId="0" applyNumberFormat="1" applyFont="1" applyFill="1" applyBorder="1" applyAlignment="1">
      <alignment horizontal="center"/>
    </xf>
    <xf numFmtId="4" fontId="4" fillId="33" borderId="33" xfId="0" applyNumberFormat="1" applyFont="1" applyFill="1" applyBorder="1" applyAlignment="1">
      <alignment horizontal="center"/>
    </xf>
    <xf numFmtId="4" fontId="4" fillId="33" borderId="29" xfId="0" applyNumberFormat="1" applyFont="1" applyFill="1" applyBorder="1" applyAlignment="1">
      <alignment horizontal="center"/>
    </xf>
    <xf numFmtId="0" fontId="1" fillId="33" borderId="14" xfId="0" applyNumberFormat="1" applyFont="1" applyFill="1" applyBorder="1" applyAlignment="1">
      <alignment horizontal="center"/>
    </xf>
    <xf numFmtId="180" fontId="1" fillId="33" borderId="16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4" fontId="4" fillId="0" borderId="33" xfId="0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left" wrapText="1"/>
    </xf>
    <xf numFmtId="4" fontId="12" fillId="33" borderId="16" xfId="0" applyNumberFormat="1" applyFont="1" applyFill="1" applyBorder="1" applyAlignment="1">
      <alignment horizontal="center"/>
    </xf>
    <xf numFmtId="4" fontId="12" fillId="33" borderId="30" xfId="0" applyNumberFormat="1" applyFont="1" applyFill="1" applyBorder="1" applyAlignment="1">
      <alignment horizontal="center"/>
    </xf>
    <xf numFmtId="4" fontId="12" fillId="33" borderId="31" xfId="0" applyNumberFormat="1" applyFont="1" applyFill="1" applyBorder="1" applyAlignment="1">
      <alignment horizontal="center"/>
    </xf>
    <xf numFmtId="0" fontId="12" fillId="33" borderId="24" xfId="0" applyFont="1" applyFill="1" applyBorder="1" applyAlignment="1">
      <alignment horizontal="left" wrapText="1"/>
    </xf>
    <xf numFmtId="4" fontId="12" fillId="33" borderId="26" xfId="0" applyNumberFormat="1" applyFont="1" applyFill="1" applyBorder="1" applyAlignment="1">
      <alignment horizontal="center"/>
    </xf>
    <xf numFmtId="4" fontId="12" fillId="33" borderId="27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10" fontId="12" fillId="33" borderId="27" xfId="0" applyNumberFormat="1" applyFont="1" applyFill="1" applyBorder="1" applyAlignment="1">
      <alignment horizontal="center"/>
    </xf>
    <xf numFmtId="0" fontId="1" fillId="33" borderId="13" xfId="55" applyFont="1" applyFill="1" applyBorder="1" applyAlignment="1" applyProtection="1">
      <alignment wrapText="1"/>
      <protection locked="0"/>
    </xf>
    <xf numFmtId="0" fontId="1" fillId="33" borderId="34" xfId="55" applyFont="1" applyFill="1" applyBorder="1" applyAlignment="1" applyProtection="1">
      <alignment wrapText="1"/>
      <protection locked="0"/>
    </xf>
    <xf numFmtId="2" fontId="4" fillId="33" borderId="30" xfId="0" applyNumberFormat="1" applyFont="1" applyFill="1" applyBorder="1" applyAlignment="1">
      <alignment horizontal="center"/>
    </xf>
    <xf numFmtId="2" fontId="1" fillId="33" borderId="30" xfId="0" applyNumberFormat="1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left" wrapText="1"/>
    </xf>
    <xf numFmtId="0" fontId="4" fillId="33" borderId="30" xfId="0" applyFont="1" applyFill="1" applyBorder="1" applyAlignment="1">
      <alignment horizontal="center"/>
    </xf>
    <xf numFmtId="0" fontId="4" fillId="33" borderId="30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2" fontId="4" fillId="0" borderId="30" xfId="0" applyNumberFormat="1" applyFont="1" applyFill="1" applyBorder="1" applyAlignment="1">
      <alignment horizontal="center"/>
    </xf>
    <xf numFmtId="0" fontId="3" fillId="33" borderId="0" xfId="54" applyFont="1" applyFill="1" applyBorder="1" applyAlignment="1" applyProtection="1">
      <alignment horizontal="center" wrapText="1"/>
      <protection/>
    </xf>
    <xf numFmtId="0" fontId="3" fillId="33" borderId="35" xfId="54" applyFont="1" applyFill="1" applyBorder="1" applyAlignment="1" applyProtection="1">
      <alignment horizontal="center" wrapText="1"/>
      <protection/>
    </xf>
    <xf numFmtId="0" fontId="4" fillId="33" borderId="36" xfId="54" applyFont="1" applyFill="1" applyBorder="1" applyAlignment="1" applyProtection="1">
      <alignment vertical="top"/>
      <protection/>
    </xf>
    <xf numFmtId="0" fontId="1" fillId="33" borderId="36" xfId="54" applyFont="1" applyFill="1" applyBorder="1" applyAlignment="1" applyProtection="1">
      <alignment horizontal="left" vertical="top" wrapText="1"/>
      <protection/>
    </xf>
    <xf numFmtId="0" fontId="4" fillId="34" borderId="36" xfId="54" applyFont="1" applyFill="1" applyBorder="1" applyAlignment="1" applyProtection="1">
      <alignment horizontal="left" indent="3"/>
      <protection locked="0"/>
    </xf>
    <xf numFmtId="0" fontId="17" fillId="0" borderId="37" xfId="54" applyFont="1" applyBorder="1" applyAlignment="1" applyProtection="1">
      <alignment horizontal="left" indent="3"/>
      <protection locked="0"/>
    </xf>
    <xf numFmtId="0" fontId="3" fillId="0" borderId="38" xfId="54" applyFont="1" applyBorder="1" applyAlignment="1" applyProtection="1">
      <alignment/>
      <protection locked="0"/>
    </xf>
    <xf numFmtId="0" fontId="3" fillId="0" borderId="38" xfId="54" applyFont="1" applyBorder="1" applyAlignment="1" applyProtection="1">
      <alignment/>
      <protection/>
    </xf>
    <xf numFmtId="0" fontId="3" fillId="0" borderId="39" xfId="54" applyFont="1" applyBorder="1" applyAlignment="1" applyProtection="1">
      <alignment/>
      <protection/>
    </xf>
    <xf numFmtId="0" fontId="3" fillId="35" borderId="0" xfId="54" applyFont="1" applyFill="1" applyProtection="1">
      <alignment/>
      <protection/>
    </xf>
    <xf numFmtId="0" fontId="3" fillId="0" borderId="0" xfId="54" applyFont="1" applyProtection="1">
      <alignment/>
      <protection/>
    </xf>
    <xf numFmtId="0" fontId="1" fillId="0" borderId="0" xfId="0" applyFont="1" applyAlignment="1">
      <alignment horizontal="center" wrapText="1"/>
    </xf>
    <xf numFmtId="4" fontId="12" fillId="0" borderId="30" xfId="0" applyNumberFormat="1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center"/>
    </xf>
    <xf numFmtId="0" fontId="3" fillId="33" borderId="0" xfId="54" applyFont="1" applyFill="1" applyBorder="1" applyAlignment="1" applyProtection="1">
      <alignment horizontal="left" vertical="top" indent="3"/>
      <protection/>
    </xf>
    <xf numFmtId="0" fontId="4" fillId="33" borderId="13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4" fontId="4" fillId="33" borderId="25" xfId="0" applyNumberFormat="1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1" fillId="0" borderId="41" xfId="0" applyFont="1" applyBorder="1" applyAlignment="1">
      <alignment horizontal="left" wrapText="1"/>
    </xf>
    <xf numFmtId="0" fontId="4" fillId="33" borderId="34" xfId="0" applyFont="1" applyFill="1" applyBorder="1" applyAlignment="1">
      <alignment horizontal="center"/>
    </xf>
    <xf numFmtId="4" fontId="4" fillId="33" borderId="42" xfId="0" applyNumberFormat="1" applyFont="1" applyFill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33" borderId="12" xfId="0" applyNumberFormat="1" applyFont="1" applyFill="1" applyBorder="1" applyAlignment="1">
      <alignment horizontal="center"/>
    </xf>
    <xf numFmtId="0" fontId="12" fillId="33" borderId="14" xfId="0" applyNumberFormat="1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12" fillId="33" borderId="24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2" fontId="12" fillId="33" borderId="31" xfId="0" applyNumberFormat="1" applyFont="1" applyFill="1" applyBorder="1" applyAlignment="1">
      <alignment horizontal="center"/>
    </xf>
    <xf numFmtId="2" fontId="12" fillId="33" borderId="27" xfId="0" applyNumberFormat="1" applyFont="1" applyFill="1" applyBorder="1" applyAlignment="1">
      <alignment horizontal="center"/>
    </xf>
    <xf numFmtId="2" fontId="4" fillId="33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12" fillId="33" borderId="16" xfId="0" applyNumberFormat="1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center"/>
    </xf>
    <xf numFmtId="2" fontId="12" fillId="0" borderId="31" xfId="0" applyNumberFormat="1" applyFont="1" applyFill="1" applyBorder="1" applyAlignment="1">
      <alignment horizontal="center"/>
    </xf>
    <xf numFmtId="2" fontId="12" fillId="33" borderId="25" xfId="0" applyNumberFormat="1" applyFont="1" applyFill="1" applyBorder="1" applyAlignment="1">
      <alignment horizontal="center"/>
    </xf>
    <xf numFmtId="2" fontId="12" fillId="33" borderId="26" xfId="0" applyNumberFormat="1" applyFont="1" applyFill="1" applyBorder="1" applyAlignment="1">
      <alignment horizontal="center"/>
    </xf>
    <xf numFmtId="10" fontId="12" fillId="33" borderId="25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80" fontId="1" fillId="0" borderId="45" xfId="0" applyNumberFormat="1" applyFont="1" applyFill="1" applyBorder="1" applyAlignment="1">
      <alignment horizontal="center"/>
    </xf>
    <xf numFmtId="180" fontId="1" fillId="0" borderId="46" xfId="0" applyNumberFormat="1" applyFont="1" applyFill="1" applyBorder="1" applyAlignment="1">
      <alignment horizontal="center"/>
    </xf>
    <xf numFmtId="180" fontId="1" fillId="0" borderId="26" xfId="0" applyNumberFormat="1" applyFont="1" applyFill="1" applyBorder="1" applyAlignment="1">
      <alignment horizontal="center"/>
    </xf>
    <xf numFmtId="180" fontId="1" fillId="0" borderId="27" xfId="0" applyNumberFormat="1" applyFont="1" applyFill="1" applyBorder="1" applyAlignment="1">
      <alignment horizontal="center"/>
    </xf>
    <xf numFmtId="180" fontId="1" fillId="0" borderId="30" xfId="0" applyNumberFormat="1" applyFont="1" applyFill="1" applyBorder="1" applyAlignment="1">
      <alignment horizontal="center"/>
    </xf>
    <xf numFmtId="180" fontId="1" fillId="0" borderId="31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left" wrapText="1"/>
    </xf>
    <xf numFmtId="0" fontId="4" fillId="33" borderId="36" xfId="54" applyFont="1" applyFill="1" applyBorder="1" applyAlignment="1" applyProtection="1">
      <alignment horizontal="left"/>
      <protection/>
    </xf>
    <xf numFmtId="0" fontId="3" fillId="0" borderId="47" xfId="54" applyFont="1" applyBorder="1" applyAlignment="1" applyProtection="1">
      <alignment horizontal="center"/>
      <protection locked="0"/>
    </xf>
    <xf numFmtId="0" fontId="3" fillId="33" borderId="36" xfId="54" applyFont="1" applyFill="1" applyBorder="1" applyAlignment="1" applyProtection="1">
      <alignment horizontal="left" indent="3"/>
      <protection/>
    </xf>
    <xf numFmtId="0" fontId="4" fillId="33" borderId="36" xfId="54" applyFont="1" applyFill="1" applyBorder="1" applyAlignment="1" applyProtection="1">
      <alignment horizontal="left" wrapText="1"/>
      <protection/>
    </xf>
    <xf numFmtId="0" fontId="4" fillId="33" borderId="36" xfId="54" applyFont="1" applyFill="1" applyBorder="1" applyProtection="1">
      <alignment/>
      <protection/>
    </xf>
    <xf numFmtId="0" fontId="3" fillId="33" borderId="36" xfId="54" applyFont="1" applyFill="1" applyBorder="1" applyProtection="1">
      <alignment/>
      <protection/>
    </xf>
    <xf numFmtId="4" fontId="13" fillId="33" borderId="32" xfId="54" applyNumberFormat="1" applyFont="1" applyFill="1" applyBorder="1" applyAlignment="1" applyProtection="1">
      <alignment horizontal="center"/>
      <protection/>
    </xf>
    <xf numFmtId="4" fontId="13" fillId="33" borderId="33" xfId="54" applyNumberFormat="1" applyFont="1" applyFill="1" applyBorder="1" applyAlignment="1" applyProtection="1">
      <alignment horizontal="center"/>
      <protection/>
    </xf>
    <xf numFmtId="4" fontId="23" fillId="33" borderId="48" xfId="54" applyNumberFormat="1" applyFont="1" applyFill="1" applyBorder="1" applyAlignment="1" applyProtection="1">
      <alignment horizontal="left"/>
      <protection/>
    </xf>
    <xf numFmtId="4" fontId="13" fillId="33" borderId="16" xfId="54" applyNumberFormat="1" applyFont="1" applyFill="1" applyBorder="1" applyAlignment="1" applyProtection="1">
      <alignment horizontal="center"/>
      <protection/>
    </xf>
    <xf numFmtId="4" fontId="13" fillId="0" borderId="30" xfId="54" applyNumberFormat="1" applyFont="1" applyBorder="1" applyAlignment="1" applyProtection="1">
      <alignment horizontal="center"/>
      <protection locked="0"/>
    </xf>
    <xf numFmtId="4" fontId="23" fillId="0" borderId="49" xfId="54" applyNumberFormat="1" applyFont="1" applyFill="1" applyBorder="1" applyProtection="1">
      <alignment/>
      <protection locked="0"/>
    </xf>
    <xf numFmtId="4" fontId="13" fillId="33" borderId="25" xfId="54" applyNumberFormat="1" applyFont="1" applyFill="1" applyBorder="1" applyAlignment="1" applyProtection="1">
      <alignment horizontal="center"/>
      <protection/>
    </xf>
    <xf numFmtId="4" fontId="13" fillId="0" borderId="26" xfId="54" applyNumberFormat="1" applyFont="1" applyBorder="1" applyAlignment="1" applyProtection="1">
      <alignment horizontal="center"/>
      <protection locked="0"/>
    </xf>
    <xf numFmtId="4" fontId="23" fillId="0" borderId="50" xfId="54" applyNumberFormat="1" applyFont="1" applyFill="1" applyBorder="1" applyProtection="1">
      <alignment/>
      <protection locked="0"/>
    </xf>
    <xf numFmtId="0" fontId="13" fillId="33" borderId="0" xfId="54" applyFont="1" applyFill="1" applyBorder="1" applyAlignment="1" applyProtection="1">
      <alignment horizontal="center"/>
      <protection/>
    </xf>
    <xf numFmtId="14" fontId="13" fillId="33" borderId="0" xfId="54" applyNumberFormat="1" applyFont="1" applyFill="1" applyBorder="1" applyAlignment="1" applyProtection="1">
      <alignment horizontal="center"/>
      <protection/>
    </xf>
    <xf numFmtId="0" fontId="23" fillId="33" borderId="35" xfId="54" applyFont="1" applyFill="1" applyBorder="1" applyProtection="1">
      <alignment/>
      <protection/>
    </xf>
    <xf numFmtId="0" fontId="13" fillId="0" borderId="28" xfId="54" applyFont="1" applyFill="1" applyBorder="1" applyAlignment="1" applyProtection="1">
      <alignment horizontal="center"/>
      <protection locked="0"/>
    </xf>
    <xf numFmtId="0" fontId="3" fillId="33" borderId="0" xfId="54" applyFont="1" applyFill="1" applyBorder="1" applyAlignment="1" applyProtection="1">
      <alignment horizontal="center"/>
      <protection/>
    </xf>
    <xf numFmtId="14" fontId="3" fillId="33" borderId="0" xfId="54" applyNumberFormat="1" applyFont="1" applyFill="1" applyBorder="1" applyAlignment="1" applyProtection="1">
      <alignment horizontal="center"/>
      <protection/>
    </xf>
    <xf numFmtId="0" fontId="3" fillId="33" borderId="35" xfId="54" applyFont="1" applyFill="1" applyBorder="1" applyProtection="1">
      <alignment/>
      <protection/>
    </xf>
    <xf numFmtId="0" fontId="13" fillId="33" borderId="0" xfId="54" applyFont="1" applyFill="1" applyBorder="1" applyAlignment="1" applyProtection="1">
      <alignment horizontal="center" wrapText="1"/>
      <protection/>
    </xf>
    <xf numFmtId="0" fontId="13" fillId="33" borderId="35" xfId="54" applyFont="1" applyFill="1" applyBorder="1" applyAlignment="1" applyProtection="1">
      <alignment horizontal="center" wrapText="1"/>
      <protection/>
    </xf>
    <xf numFmtId="0" fontId="3" fillId="0" borderId="18" xfId="54" applyFont="1" applyFill="1" applyBorder="1" applyAlignment="1" applyProtection="1">
      <alignment horizontal="center"/>
      <protection locked="0"/>
    </xf>
    <xf numFmtId="0" fontId="3" fillId="0" borderId="51" xfId="54" applyFont="1" applyBorder="1" applyAlignment="1" applyProtection="1">
      <alignment horizontal="center"/>
      <protection locked="0"/>
    </xf>
    <xf numFmtId="0" fontId="3" fillId="0" borderId="28" xfId="54" applyFont="1" applyBorder="1" applyAlignment="1" applyProtection="1">
      <alignment horizontal="center"/>
      <protection locked="0"/>
    </xf>
    <xf numFmtId="0" fontId="3" fillId="0" borderId="28" xfId="54" applyFont="1" applyFill="1" applyBorder="1" applyAlignment="1" applyProtection="1">
      <alignment horizontal="center"/>
      <protection locked="0"/>
    </xf>
    <xf numFmtId="0" fontId="3" fillId="0" borderId="52" xfId="54" applyFont="1" applyBorder="1" applyAlignment="1" applyProtection="1">
      <alignment horizontal="center"/>
      <protection locked="0"/>
    </xf>
    <xf numFmtId="0" fontId="24" fillId="33" borderId="0" xfId="54" applyFont="1" applyFill="1" applyBorder="1" applyAlignment="1" applyProtection="1">
      <alignment horizontal="center" vertical="center" wrapText="1"/>
      <protection/>
    </xf>
    <xf numFmtId="0" fontId="24" fillId="33" borderId="35" xfId="54" applyFont="1" applyFill="1" applyBorder="1" applyAlignment="1" applyProtection="1">
      <alignment horizontal="center" vertical="center" wrapText="1"/>
      <protection/>
    </xf>
    <xf numFmtId="0" fontId="14" fillId="33" borderId="36" xfId="54" applyFont="1" applyFill="1" applyBorder="1" applyAlignment="1" applyProtection="1">
      <alignment wrapText="1"/>
      <protection/>
    </xf>
    <xf numFmtId="0" fontId="13" fillId="0" borderId="10" xfId="54" applyFont="1" applyBorder="1" applyAlignment="1" applyProtection="1">
      <alignment vertical="center" wrapText="1"/>
      <protection locked="0"/>
    </xf>
    <xf numFmtId="0" fontId="13" fillId="0" borderId="19" xfId="54" applyFont="1" applyBorder="1" applyAlignment="1" applyProtection="1">
      <alignment vertical="center" wrapText="1"/>
      <protection locked="0"/>
    </xf>
    <xf numFmtId="0" fontId="13" fillId="0" borderId="53" xfId="54" applyFont="1" applyBorder="1" applyAlignment="1" applyProtection="1">
      <alignment vertical="center" wrapText="1"/>
      <protection locked="0"/>
    </xf>
    <xf numFmtId="0" fontId="4" fillId="34" borderId="0" xfId="54" applyFont="1" applyFill="1" applyBorder="1" applyAlignment="1" applyProtection="1">
      <alignment horizontal="center"/>
      <protection locked="0"/>
    </xf>
    <xf numFmtId="0" fontId="3" fillId="34" borderId="0" xfId="54" applyFont="1" applyFill="1" applyBorder="1" applyProtection="1">
      <alignment/>
      <protection locked="0"/>
    </xf>
    <xf numFmtId="0" fontId="3" fillId="34" borderId="0" xfId="54" applyFont="1" applyFill="1" applyBorder="1" applyAlignment="1" applyProtection="1">
      <alignment horizontal="center"/>
      <protection locked="0"/>
    </xf>
    <xf numFmtId="0" fontId="3" fillId="34" borderId="35" xfId="54" applyFont="1" applyFill="1" applyBorder="1" applyAlignment="1" applyProtection="1">
      <alignment horizontal="center"/>
      <protection locked="0"/>
    </xf>
    <xf numFmtId="0" fontId="3" fillId="0" borderId="36" xfId="54" applyFont="1" applyBorder="1" applyAlignment="1" applyProtection="1">
      <alignment horizontal="left" indent="9"/>
      <protection/>
    </xf>
    <xf numFmtId="0" fontId="26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2" fillId="0" borderId="45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0" fontId="12" fillId="0" borderId="26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vertical="justify"/>
    </xf>
    <xf numFmtId="0" fontId="19" fillId="0" borderId="0" xfId="0" applyFont="1" applyAlignment="1">
      <alignment vertical="justify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  <xf numFmtId="0" fontId="13" fillId="0" borderId="0" xfId="0" applyFont="1" applyAlignment="1">
      <alignment horizontal="center" vertical="distributed"/>
    </xf>
    <xf numFmtId="0" fontId="3" fillId="0" borderId="32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6" xfId="0" applyFont="1" applyBorder="1" applyAlignment="1">
      <alignment/>
    </xf>
    <xf numFmtId="0" fontId="13" fillId="0" borderId="4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24" fillId="0" borderId="4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0" xfId="0" applyFont="1" applyBorder="1" applyAlignment="1">
      <alignment/>
    </xf>
    <xf numFmtId="0" fontId="4" fillId="33" borderId="36" xfId="54" applyFont="1" applyFill="1" applyBorder="1" applyAlignment="1" applyProtection="1">
      <alignment wrapText="1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 wrapText="1"/>
      <protection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13" fillId="33" borderId="30" xfId="0" applyFont="1" applyFill="1" applyBorder="1" applyAlignment="1" applyProtection="1">
      <alignment horizontal="center" vertical="center" wrapText="1"/>
      <protection/>
    </xf>
    <xf numFmtId="0" fontId="13" fillId="36" borderId="30" xfId="0" applyFont="1" applyFill="1" applyBorder="1" applyAlignment="1" applyProtection="1">
      <alignment horizontal="center" vertical="center" wrapText="1"/>
      <protection/>
    </xf>
    <xf numFmtId="0" fontId="13" fillId="36" borderId="44" xfId="0" applyFont="1" applyFill="1" applyBorder="1" applyAlignment="1" applyProtection="1">
      <alignment horizontal="center" vertical="center" wrapText="1"/>
      <protection/>
    </xf>
    <xf numFmtId="0" fontId="13" fillId="36" borderId="31" xfId="0" applyFont="1" applyFill="1" applyBorder="1" applyAlignment="1" applyProtection="1">
      <alignment horizontal="center" vertical="center" wrapText="1"/>
      <protection/>
    </xf>
    <xf numFmtId="0" fontId="27" fillId="33" borderId="67" xfId="0" applyFont="1" applyFill="1" applyBorder="1" applyAlignment="1" applyProtection="1">
      <alignment horizontal="center"/>
      <protection/>
    </xf>
    <xf numFmtId="0" fontId="13" fillId="33" borderId="68" xfId="0" applyFont="1" applyFill="1" applyBorder="1" applyAlignment="1" applyProtection="1">
      <alignment horizontal="center"/>
      <protection/>
    </xf>
    <xf numFmtId="0" fontId="13" fillId="33" borderId="69" xfId="0" applyFont="1" applyFill="1" applyBorder="1" applyAlignment="1" applyProtection="1">
      <alignment horizontal="center"/>
      <protection/>
    </xf>
    <xf numFmtId="0" fontId="13" fillId="33" borderId="67" xfId="0" applyFont="1" applyFill="1" applyBorder="1" applyAlignment="1" applyProtection="1">
      <alignment horizontal="center"/>
      <protection/>
    </xf>
    <xf numFmtId="0" fontId="13" fillId="36" borderId="67" xfId="0" applyFont="1" applyFill="1" applyBorder="1" applyAlignment="1" applyProtection="1">
      <alignment horizontal="center"/>
      <protection/>
    </xf>
    <xf numFmtId="0" fontId="13" fillId="36" borderId="68" xfId="0" applyFont="1" applyFill="1" applyBorder="1" applyAlignment="1" applyProtection="1">
      <alignment horizontal="center"/>
      <protection/>
    </xf>
    <xf numFmtId="0" fontId="13" fillId="36" borderId="70" xfId="0" applyFont="1" applyFill="1" applyBorder="1" applyAlignment="1" applyProtection="1">
      <alignment horizontal="center"/>
      <protection/>
    </xf>
    <xf numFmtId="0" fontId="13" fillId="33" borderId="32" xfId="0" applyFont="1" applyFill="1" applyBorder="1" applyAlignment="1" applyProtection="1">
      <alignment/>
      <protection/>
    </xf>
    <xf numFmtId="0" fontId="13" fillId="33" borderId="57" xfId="0" applyFont="1" applyFill="1" applyBorder="1" applyAlignment="1" applyProtection="1">
      <alignment/>
      <protection/>
    </xf>
    <xf numFmtId="4" fontId="13" fillId="33" borderId="32" xfId="0" applyNumberFormat="1" applyFont="1" applyFill="1" applyBorder="1" applyAlignment="1" applyProtection="1">
      <alignment horizontal="center" vertical="center"/>
      <protection/>
    </xf>
    <xf numFmtId="4" fontId="13" fillId="33" borderId="33" xfId="0" applyNumberFormat="1" applyFont="1" applyFill="1" applyBorder="1" applyAlignment="1" applyProtection="1">
      <alignment horizontal="center"/>
      <protection/>
    </xf>
    <xf numFmtId="4" fontId="13" fillId="33" borderId="57" xfId="0" applyNumberFormat="1" applyFont="1" applyFill="1" applyBorder="1" applyAlignment="1" applyProtection="1">
      <alignment horizontal="center"/>
      <protection/>
    </xf>
    <xf numFmtId="4" fontId="13" fillId="33" borderId="29" xfId="0" applyNumberFormat="1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/>
      <protection/>
    </xf>
    <xf numFmtId="0" fontId="13" fillId="33" borderId="44" xfId="0" applyFont="1" applyFill="1" applyBorder="1" applyAlignment="1" applyProtection="1">
      <alignment/>
      <protection/>
    </xf>
    <xf numFmtId="4" fontId="13" fillId="33" borderId="16" xfId="0" applyNumberFormat="1" applyFont="1" applyFill="1" applyBorder="1" applyAlignment="1" applyProtection="1">
      <alignment horizontal="center" vertical="center"/>
      <protection/>
    </xf>
    <xf numFmtId="4" fontId="13" fillId="33" borderId="30" xfId="0" applyNumberFormat="1" applyFont="1" applyFill="1" applyBorder="1" applyAlignment="1" applyProtection="1">
      <alignment horizontal="center" vertical="center"/>
      <protection/>
    </xf>
    <xf numFmtId="4" fontId="13" fillId="33" borderId="44" xfId="0" applyNumberFormat="1" applyFont="1" applyFill="1" applyBorder="1" applyAlignment="1" applyProtection="1">
      <alignment horizontal="center" vertical="center"/>
      <protection/>
    </xf>
    <xf numFmtId="4" fontId="13" fillId="33" borderId="31" xfId="0" applyNumberFormat="1" applyFont="1" applyFill="1" applyBorder="1" applyAlignment="1" applyProtection="1">
      <alignment horizontal="center" vertical="center"/>
      <protection/>
    </xf>
    <xf numFmtId="0" fontId="13" fillId="33" borderId="25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/>
      <protection/>
    </xf>
    <xf numFmtId="4" fontId="13" fillId="33" borderId="69" xfId="0" applyNumberFormat="1" applyFont="1" applyFill="1" applyBorder="1" applyAlignment="1" applyProtection="1">
      <alignment horizontal="center" vertical="center"/>
      <protection/>
    </xf>
    <xf numFmtId="4" fontId="13" fillId="33" borderId="67" xfId="0" applyNumberFormat="1" applyFont="1" applyFill="1" applyBorder="1" applyAlignment="1" applyProtection="1">
      <alignment horizontal="center" vertical="center"/>
      <protection/>
    </xf>
    <xf numFmtId="4" fontId="13" fillId="33" borderId="68" xfId="0" applyNumberFormat="1" applyFont="1" applyFill="1" applyBorder="1" applyAlignment="1" applyProtection="1">
      <alignment horizontal="center" vertical="center"/>
      <protection/>
    </xf>
    <xf numFmtId="4" fontId="13" fillId="33" borderId="70" xfId="0" applyNumberFormat="1" applyFont="1" applyFill="1" applyBorder="1" applyAlignment="1" applyProtection="1">
      <alignment horizontal="center" vertical="center"/>
      <protection/>
    </xf>
    <xf numFmtId="0" fontId="13" fillId="33" borderId="71" xfId="0" applyFont="1" applyFill="1" applyBorder="1" applyAlignment="1" applyProtection="1">
      <alignment/>
      <protection/>
    </xf>
    <xf numFmtId="4" fontId="13" fillId="33" borderId="32" xfId="0" applyNumberFormat="1" applyFont="1" applyFill="1" applyBorder="1" applyAlignment="1" applyProtection="1">
      <alignment horizontal="center"/>
      <protection/>
    </xf>
    <xf numFmtId="0" fontId="13" fillId="33" borderId="33" xfId="0" applyFont="1" applyFill="1" applyBorder="1" applyAlignment="1" applyProtection="1">
      <alignment/>
      <protection/>
    </xf>
    <xf numFmtId="4" fontId="13" fillId="33" borderId="57" xfId="0" applyNumberFormat="1" applyFont="1" applyFill="1" applyBorder="1" applyAlignment="1" applyProtection="1">
      <alignment/>
      <protection/>
    </xf>
    <xf numFmtId="4" fontId="13" fillId="33" borderId="33" xfId="0" applyNumberFormat="1" applyFont="1" applyFill="1" applyBorder="1" applyAlignment="1" applyProtection="1">
      <alignment horizontal="center" vertical="center"/>
      <protection/>
    </xf>
    <xf numFmtId="4" fontId="13" fillId="33" borderId="29" xfId="0" applyNumberFormat="1" applyFont="1" applyFill="1" applyBorder="1" applyAlignment="1" applyProtection="1">
      <alignment/>
      <protection/>
    </xf>
    <xf numFmtId="4" fontId="13" fillId="33" borderId="16" xfId="0" applyNumberFormat="1" applyFont="1" applyFill="1" applyBorder="1" applyAlignment="1" applyProtection="1">
      <alignment horizontal="center"/>
      <protection/>
    </xf>
    <xf numFmtId="4" fontId="13" fillId="33" borderId="30" xfId="0" applyNumberFormat="1" applyFont="1" applyFill="1" applyBorder="1" applyAlignment="1" applyProtection="1">
      <alignment horizontal="center"/>
      <protection/>
    </xf>
    <xf numFmtId="0" fontId="13" fillId="33" borderId="72" xfId="0" applyFont="1" applyFill="1" applyBorder="1" applyAlignment="1" applyProtection="1">
      <alignment/>
      <protection/>
    </xf>
    <xf numFmtId="4" fontId="13" fillId="33" borderId="44" xfId="0" applyNumberFormat="1" applyFont="1" applyFill="1" applyBorder="1" applyAlignment="1" applyProtection="1">
      <alignment horizontal="center"/>
      <protection/>
    </xf>
    <xf numFmtId="4" fontId="13" fillId="0" borderId="16" xfId="0" applyNumberFormat="1" applyFont="1" applyFill="1" applyBorder="1" applyAlignment="1" applyProtection="1">
      <alignment horizontal="center"/>
      <protection/>
    </xf>
    <xf numFmtId="4" fontId="13" fillId="33" borderId="31" xfId="0" applyNumberFormat="1" applyFont="1" applyFill="1" applyBorder="1" applyAlignment="1" applyProtection="1">
      <alignment horizontal="center"/>
      <protection/>
    </xf>
    <xf numFmtId="4" fontId="13" fillId="0" borderId="69" xfId="0" applyNumberFormat="1" applyFont="1" applyFill="1" applyBorder="1" applyAlignment="1" applyProtection="1">
      <alignment horizontal="center"/>
      <protection/>
    </xf>
    <xf numFmtId="4" fontId="13" fillId="33" borderId="57" xfId="0" applyNumberFormat="1" applyFont="1" applyFill="1" applyBorder="1" applyAlignment="1" applyProtection="1">
      <alignment horizontal="center" vertical="center"/>
      <protection/>
    </xf>
    <xf numFmtId="4" fontId="13" fillId="33" borderId="29" xfId="0" applyNumberFormat="1" applyFont="1" applyFill="1" applyBorder="1" applyAlignment="1" applyProtection="1">
      <alignment horizontal="center" vertical="center"/>
      <protection/>
    </xf>
    <xf numFmtId="0" fontId="13" fillId="33" borderId="57" xfId="0" applyFont="1" applyFill="1" applyBorder="1" applyAlignment="1" applyProtection="1">
      <alignment wrapText="1"/>
      <protection/>
    </xf>
    <xf numFmtId="4" fontId="13" fillId="0" borderId="25" xfId="0" applyNumberFormat="1" applyFont="1" applyFill="1" applyBorder="1" applyAlignment="1" applyProtection="1">
      <alignment horizontal="center"/>
      <protection/>
    </xf>
    <xf numFmtId="0" fontId="13" fillId="33" borderId="21" xfId="0" applyFont="1" applyFill="1" applyBorder="1" applyAlignment="1" applyProtection="1">
      <alignment/>
      <protection/>
    </xf>
    <xf numFmtId="0" fontId="13" fillId="33" borderId="28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right" vertical="center"/>
      <protection/>
    </xf>
    <xf numFmtId="0" fontId="24" fillId="0" borderId="30" xfId="0" applyFont="1" applyFill="1" applyBorder="1" applyAlignment="1" applyProtection="1">
      <alignment horizontal="center" vertical="center" textRotation="90" wrapText="1"/>
      <protection/>
    </xf>
    <xf numFmtId="0" fontId="13" fillId="33" borderId="30" xfId="0" applyFont="1" applyFill="1" applyBorder="1" applyAlignment="1" applyProtection="1">
      <alignment horizontal="center"/>
      <protection/>
    </xf>
    <xf numFmtId="49" fontId="13" fillId="33" borderId="30" xfId="0" applyNumberFormat="1" applyFont="1" applyFill="1" applyBorder="1" applyAlignment="1" applyProtection="1">
      <alignment horizontal="center"/>
      <protection/>
    </xf>
    <xf numFmtId="49" fontId="24" fillId="33" borderId="30" xfId="0" applyNumberFormat="1" applyFont="1" applyFill="1" applyBorder="1" applyAlignment="1" applyProtection="1">
      <alignment wrapText="1"/>
      <protection/>
    </xf>
    <xf numFmtId="49" fontId="13" fillId="33" borderId="30" xfId="0" applyNumberFormat="1" applyFont="1" applyFill="1" applyBorder="1" applyAlignment="1" applyProtection="1">
      <alignment horizontal="center" vertical="top"/>
      <protection/>
    </xf>
    <xf numFmtId="49" fontId="24" fillId="33" borderId="30" xfId="0" applyNumberFormat="1" applyFont="1" applyFill="1" applyBorder="1" applyAlignment="1" applyProtection="1">
      <alignment vertical="justify" wrapText="1"/>
      <protection/>
    </xf>
    <xf numFmtId="4" fontId="13" fillId="0" borderId="30" xfId="0" applyNumberFormat="1" applyFont="1" applyFill="1" applyBorder="1" applyAlignment="1" applyProtection="1">
      <alignment horizontal="center" vertical="center"/>
      <protection/>
    </xf>
    <xf numFmtId="49" fontId="13" fillId="33" borderId="67" xfId="0" applyNumberFormat="1" applyFont="1" applyFill="1" applyBorder="1" applyAlignment="1" applyProtection="1">
      <alignment horizontal="center" vertical="top"/>
      <protection/>
    </xf>
    <xf numFmtId="49" fontId="24" fillId="0" borderId="67" xfId="0" applyNumberFormat="1" applyFont="1" applyFill="1" applyBorder="1" applyAlignment="1" applyProtection="1">
      <alignment vertical="justify" wrapText="1"/>
      <protection/>
    </xf>
    <xf numFmtId="49" fontId="13" fillId="33" borderId="44" xfId="0" applyNumberFormat="1" applyFont="1" applyFill="1" applyBorder="1" applyAlignment="1" applyProtection="1">
      <alignment horizontal="center" vertical="top"/>
      <protection/>
    </xf>
    <xf numFmtId="49" fontId="24" fillId="33" borderId="73" xfId="0" applyNumberFormat="1" applyFont="1" applyFill="1" applyBorder="1" applyAlignment="1" applyProtection="1">
      <alignment vertical="justify" wrapText="1"/>
      <protection/>
    </xf>
    <xf numFmtId="4" fontId="13" fillId="33" borderId="73" xfId="0" applyNumberFormat="1" applyFont="1" applyFill="1" applyBorder="1" applyAlignment="1" applyProtection="1">
      <alignment horizontal="center" vertical="center"/>
      <protection/>
    </xf>
    <xf numFmtId="4" fontId="13" fillId="33" borderId="74" xfId="0" applyNumberFormat="1" applyFont="1" applyFill="1" applyBorder="1" applyAlignment="1" applyProtection="1">
      <alignment horizontal="center" vertical="center"/>
      <protection/>
    </xf>
    <xf numFmtId="49" fontId="13" fillId="33" borderId="45" xfId="0" applyNumberFormat="1" applyFont="1" applyFill="1" applyBorder="1" applyAlignment="1" applyProtection="1">
      <alignment horizontal="center" vertical="top"/>
      <protection/>
    </xf>
    <xf numFmtId="49" fontId="24" fillId="33" borderId="45" xfId="0" applyNumberFormat="1" applyFont="1" applyFill="1" applyBorder="1" applyAlignment="1" applyProtection="1">
      <alignment vertical="justify" wrapText="1"/>
      <protection/>
    </xf>
    <xf numFmtId="4" fontId="13" fillId="33" borderId="45" xfId="0" applyNumberFormat="1" applyFont="1" applyFill="1" applyBorder="1" applyAlignment="1" applyProtection="1">
      <alignment horizontal="center" vertical="center"/>
      <protection/>
    </xf>
    <xf numFmtId="10" fontId="13" fillId="33" borderId="30" xfId="0" applyNumberFormat="1" applyFont="1" applyFill="1" applyBorder="1" applyAlignment="1" applyProtection="1">
      <alignment horizontal="center" vertical="center"/>
      <protection/>
    </xf>
    <xf numFmtId="49" fontId="13" fillId="33" borderId="30" xfId="0" applyNumberFormat="1" applyFont="1" applyFill="1" applyBorder="1" applyAlignment="1" applyProtection="1">
      <alignment horizontal="center" vertical="top" wrapText="1"/>
      <protection/>
    </xf>
    <xf numFmtId="0" fontId="1" fillId="33" borderId="11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wrapText="1"/>
    </xf>
    <xf numFmtId="0" fontId="1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wrapText="1"/>
    </xf>
    <xf numFmtId="0" fontId="13" fillId="33" borderId="0" xfId="54" applyFont="1" applyFill="1" applyBorder="1" applyAlignment="1" applyProtection="1">
      <alignment horizontal="left" vertical="top"/>
      <protection/>
    </xf>
    <xf numFmtId="0" fontId="13" fillId="33" borderId="35" xfId="54" applyFont="1" applyFill="1" applyBorder="1" applyAlignment="1" applyProtection="1">
      <alignment horizontal="left" vertical="top"/>
      <protection/>
    </xf>
    <xf numFmtId="4" fontId="4" fillId="0" borderId="30" xfId="0" applyNumberFormat="1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/>
    </xf>
    <xf numFmtId="10" fontId="12" fillId="33" borderId="26" xfId="0" applyNumberFormat="1" applyFont="1" applyFill="1" applyBorder="1" applyAlignment="1">
      <alignment horizontal="center"/>
    </xf>
    <xf numFmtId="0" fontId="4" fillId="33" borderId="78" xfId="0" applyFont="1" applyFill="1" applyBorder="1" applyAlignment="1">
      <alignment horizontal="left" wrapText="1"/>
    </xf>
    <xf numFmtId="0" fontId="12" fillId="33" borderId="73" xfId="0" applyFont="1" applyFill="1" applyBorder="1" applyAlignment="1">
      <alignment horizontal="left" wrapText="1"/>
    </xf>
    <xf numFmtId="0" fontId="4" fillId="33" borderId="73" xfId="0" applyFont="1" applyFill="1" applyBorder="1" applyAlignment="1">
      <alignment horizontal="left" wrapText="1"/>
    </xf>
    <xf numFmtId="0" fontId="12" fillId="33" borderId="41" xfId="0" applyFont="1" applyFill="1" applyBorder="1" applyAlignment="1">
      <alignment horizontal="left" wrapText="1"/>
    </xf>
    <xf numFmtId="0" fontId="12" fillId="33" borderId="15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/>
    </xf>
    <xf numFmtId="0" fontId="12" fillId="33" borderId="34" xfId="0" applyNumberFormat="1" applyFont="1" applyFill="1" applyBorder="1" applyAlignment="1">
      <alignment horizontal="center"/>
    </xf>
    <xf numFmtId="0" fontId="3" fillId="33" borderId="36" xfId="54" applyFont="1" applyFill="1" applyBorder="1" applyAlignment="1" applyProtection="1">
      <alignment/>
      <protection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58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59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60" xfId="0" applyNumberFormat="1" applyFont="1" applyBorder="1" applyAlignment="1">
      <alignment/>
    </xf>
    <xf numFmtId="4" fontId="3" fillId="0" borderId="61" xfId="0" applyNumberFormat="1" applyFont="1" applyBorder="1" applyAlignment="1">
      <alignment/>
    </xf>
    <xf numFmtId="4" fontId="3" fillId="0" borderId="63" xfId="0" applyNumberFormat="1" applyFont="1" applyBorder="1" applyAlignment="1">
      <alignment/>
    </xf>
    <xf numFmtId="4" fontId="3" fillId="0" borderId="64" xfId="0" applyNumberFormat="1" applyFont="1" applyBorder="1" applyAlignment="1">
      <alignment/>
    </xf>
    <xf numFmtId="4" fontId="3" fillId="0" borderId="65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4" fontId="1" fillId="33" borderId="32" xfId="0" applyNumberFormat="1" applyFont="1" applyFill="1" applyBorder="1" applyAlignment="1" applyProtection="1">
      <alignment horizontal="center"/>
      <protection/>
    </xf>
    <xf numFmtId="4" fontId="1" fillId="33" borderId="13" xfId="0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28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7" fillId="33" borderId="28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left" wrapText="1"/>
      <protection/>
    </xf>
    <xf numFmtId="10" fontId="1" fillId="33" borderId="16" xfId="0" applyNumberFormat="1" applyFont="1" applyFill="1" applyBorder="1" applyAlignment="1" applyProtection="1">
      <alignment horizontal="center"/>
      <protection/>
    </xf>
    <xf numFmtId="4" fontId="4" fillId="33" borderId="16" xfId="0" applyNumberFormat="1" applyFont="1" applyFill="1" applyBorder="1" applyAlignment="1" applyProtection="1">
      <alignment horizontal="center"/>
      <protection/>
    </xf>
    <xf numFmtId="4" fontId="4" fillId="33" borderId="15" xfId="0" applyNumberFormat="1" applyFont="1" applyFill="1" applyBorder="1" applyAlignment="1" applyProtection="1">
      <alignment horizontal="center"/>
      <protection/>
    </xf>
    <xf numFmtId="4" fontId="12" fillId="34" borderId="30" xfId="0" applyNumberFormat="1" applyFont="1" applyFill="1" applyBorder="1" applyAlignment="1" applyProtection="1">
      <alignment horizontal="center"/>
      <protection locked="0"/>
    </xf>
    <xf numFmtId="4" fontId="12" fillId="34" borderId="31" xfId="0" applyNumberFormat="1" applyFont="1" applyFill="1" applyBorder="1" applyAlignment="1" applyProtection="1">
      <alignment horizontal="center"/>
      <protection locked="0"/>
    </xf>
    <xf numFmtId="4" fontId="12" fillId="0" borderId="30" xfId="0" applyNumberFormat="1" applyFont="1" applyFill="1" applyBorder="1" applyAlignment="1" applyProtection="1">
      <alignment horizontal="center"/>
      <protection locked="0"/>
    </xf>
    <xf numFmtId="4" fontId="12" fillId="0" borderId="31" xfId="0" applyNumberFormat="1" applyFont="1" applyFill="1" applyBorder="1" applyAlignment="1" applyProtection="1">
      <alignment horizontal="center"/>
      <protection locked="0"/>
    </xf>
    <xf numFmtId="4" fontId="4" fillId="33" borderId="79" xfId="0" applyNumberFormat="1" applyFont="1" applyFill="1" applyBorder="1" applyAlignment="1">
      <alignment horizontal="center"/>
    </xf>
    <xf numFmtId="2" fontId="4" fillId="33" borderId="33" xfId="0" applyNumberFormat="1" applyFont="1" applyFill="1" applyBorder="1" applyAlignment="1">
      <alignment horizontal="center"/>
    </xf>
    <xf numFmtId="2" fontId="4" fillId="33" borderId="57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33" borderId="27" xfId="0" applyFont="1" applyFill="1" applyBorder="1" applyAlignment="1">
      <alignment horizontal="center"/>
    </xf>
    <xf numFmtId="0" fontId="8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49" fontId="24" fillId="37" borderId="30" xfId="0" applyNumberFormat="1" applyFont="1" applyFill="1" applyBorder="1" applyAlignment="1" applyProtection="1">
      <alignment vertical="justify" wrapText="1"/>
      <protection/>
    </xf>
    <xf numFmtId="49" fontId="24" fillId="37" borderId="67" xfId="0" applyNumberFormat="1" applyFont="1" applyFill="1" applyBorder="1" applyAlignment="1" applyProtection="1">
      <alignment vertical="justify" wrapText="1"/>
      <protection/>
    </xf>
    <xf numFmtId="3" fontId="13" fillId="0" borderId="62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7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31" fillId="0" borderId="0" xfId="0" applyFont="1" applyFill="1" applyAlignment="1" applyProtection="1">
      <alignment horizontal="center"/>
      <protection locked="0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4" fontId="13" fillId="0" borderId="30" xfId="0" applyNumberFormat="1" applyFont="1" applyFill="1" applyBorder="1" applyAlignment="1" applyProtection="1">
      <alignment horizontal="center"/>
      <protection/>
    </xf>
    <xf numFmtId="0" fontId="13" fillId="36" borderId="30" xfId="0" applyFont="1" applyFill="1" applyBorder="1" applyAlignment="1" applyProtection="1">
      <alignment/>
      <protection/>
    </xf>
    <xf numFmtId="4" fontId="13" fillId="36" borderId="44" xfId="0" applyNumberFormat="1" applyFont="1" applyFill="1" applyBorder="1" applyAlignment="1" applyProtection="1">
      <alignment horizontal="center"/>
      <protection/>
    </xf>
    <xf numFmtId="4" fontId="13" fillId="36" borderId="31" xfId="0" applyNumberFormat="1" applyFont="1" applyFill="1" applyBorder="1" applyAlignment="1" applyProtection="1">
      <alignment horizontal="center"/>
      <protection/>
    </xf>
    <xf numFmtId="4" fontId="13" fillId="0" borderId="67" xfId="0" applyNumberFormat="1" applyFont="1" applyFill="1" applyBorder="1" applyAlignment="1" applyProtection="1">
      <alignment horizontal="center"/>
      <protection/>
    </xf>
    <xf numFmtId="0" fontId="13" fillId="36" borderId="67" xfId="0" applyFont="1" applyFill="1" applyBorder="1" applyAlignment="1" applyProtection="1">
      <alignment/>
      <protection/>
    </xf>
    <xf numFmtId="4" fontId="13" fillId="36" borderId="68" xfId="0" applyNumberFormat="1" applyFont="1" applyFill="1" applyBorder="1" applyAlignment="1" applyProtection="1">
      <alignment horizontal="center"/>
      <protection/>
    </xf>
    <xf numFmtId="4" fontId="13" fillId="36" borderId="70" xfId="0" applyNumberFormat="1" applyFont="1" applyFill="1" applyBorder="1" applyAlignment="1" applyProtection="1">
      <alignment horizontal="center"/>
      <protection/>
    </xf>
    <xf numFmtId="0" fontId="14" fillId="36" borderId="30" xfId="0" applyFont="1" applyFill="1" applyBorder="1" applyAlignment="1" applyProtection="1">
      <alignment/>
      <protection/>
    </xf>
    <xf numFmtId="4" fontId="13" fillId="0" borderId="25" xfId="0" applyNumberFormat="1" applyFont="1" applyFill="1" applyBorder="1" applyAlignment="1" applyProtection="1">
      <alignment horizontal="center" vertical="center"/>
      <protection/>
    </xf>
    <xf numFmtId="4" fontId="13" fillId="0" borderId="26" xfId="0" applyNumberFormat="1" applyFont="1" applyFill="1" applyBorder="1" applyAlignment="1" applyProtection="1">
      <alignment horizontal="center" vertical="center"/>
      <protection/>
    </xf>
    <xf numFmtId="0" fontId="13" fillId="36" borderId="26" xfId="0" applyFont="1" applyFill="1" applyBorder="1" applyAlignment="1" applyProtection="1">
      <alignment/>
      <protection/>
    </xf>
    <xf numFmtId="4" fontId="13" fillId="36" borderId="43" xfId="0" applyNumberFormat="1" applyFont="1" applyFill="1" applyBorder="1" applyAlignment="1" applyProtection="1">
      <alignment/>
      <protection/>
    </xf>
    <xf numFmtId="4" fontId="13" fillId="0" borderId="26" xfId="0" applyNumberFormat="1" applyFont="1" applyFill="1" applyBorder="1" applyAlignment="1" applyProtection="1">
      <alignment horizontal="center"/>
      <protection/>
    </xf>
    <xf numFmtId="4" fontId="13" fillId="36" borderId="27" xfId="0" applyNumberFormat="1" applyFont="1" applyFill="1" applyBorder="1" applyAlignment="1" applyProtection="1">
      <alignment/>
      <protection/>
    </xf>
    <xf numFmtId="4" fontId="1" fillId="37" borderId="16" xfId="0" applyNumberFormat="1" applyFont="1" applyFill="1" applyBorder="1" applyAlignment="1" applyProtection="1">
      <alignment horizontal="center"/>
      <protection/>
    </xf>
    <xf numFmtId="4" fontId="1" fillId="37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4" fontId="1" fillId="34" borderId="16" xfId="0" applyNumberFormat="1" applyFont="1" applyFill="1" applyBorder="1" applyAlignment="1" applyProtection="1">
      <alignment horizontal="center"/>
      <protection/>
    </xf>
    <xf numFmtId="4" fontId="1" fillId="34" borderId="15" xfId="0" applyNumberFormat="1" applyFont="1" applyFill="1" applyBorder="1" applyAlignment="1" applyProtection="1">
      <alignment horizontal="center"/>
      <protection/>
    </xf>
    <xf numFmtId="4" fontId="3" fillId="37" borderId="16" xfId="0" applyNumberFormat="1" applyFont="1" applyFill="1" applyBorder="1" applyAlignment="1" applyProtection="1">
      <alignment horizontal="center"/>
      <protection/>
    </xf>
    <xf numFmtId="2" fontId="3" fillId="37" borderId="15" xfId="0" applyNumberFormat="1" applyFont="1" applyFill="1" applyBorder="1" applyAlignment="1" applyProtection="1">
      <alignment horizontal="center"/>
      <protection/>
    </xf>
    <xf numFmtId="4" fontId="3" fillId="37" borderId="15" xfId="0" applyNumberFormat="1" applyFont="1" applyFill="1" applyBorder="1" applyAlignment="1" applyProtection="1">
      <alignment horizontal="center"/>
      <protection/>
    </xf>
    <xf numFmtId="4" fontId="3" fillId="37" borderId="25" xfId="0" applyNumberFormat="1" applyFont="1" applyFill="1" applyBorder="1" applyAlignment="1" applyProtection="1">
      <alignment horizontal="center"/>
      <protection/>
    </xf>
    <xf numFmtId="4" fontId="3" fillId="37" borderId="34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9" xfId="0" applyFont="1" applyFill="1" applyBorder="1" applyAlignment="1" applyProtection="1">
      <alignment horizontal="center" wrapText="1"/>
      <protection/>
    </xf>
    <xf numFmtId="0" fontId="1" fillId="33" borderId="20" xfId="0" applyFont="1" applyFill="1" applyBorder="1" applyAlignment="1" applyProtection="1">
      <alignment horizontal="center" wrapText="1"/>
      <protection/>
    </xf>
    <xf numFmtId="0" fontId="1" fillId="33" borderId="80" xfId="0" applyFont="1" applyFill="1" applyBorder="1" applyAlignment="1" applyProtection="1">
      <alignment horizontal="center"/>
      <protection/>
    </xf>
    <xf numFmtId="0" fontId="4" fillId="33" borderId="22" xfId="0" applyNumberFormat="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left" wrapText="1"/>
      <protection/>
    </xf>
    <xf numFmtId="0" fontId="4" fillId="33" borderId="12" xfId="0" applyFont="1" applyFill="1" applyBorder="1" applyAlignment="1" applyProtection="1">
      <alignment horizontal="center"/>
      <protection/>
    </xf>
    <xf numFmtId="4" fontId="4" fillId="33" borderId="32" xfId="0" applyNumberFormat="1" applyFont="1" applyFill="1" applyBorder="1" applyAlignment="1" applyProtection="1">
      <alignment horizontal="center"/>
      <protection/>
    </xf>
    <xf numFmtId="4" fontId="4" fillId="33" borderId="33" xfId="0" applyNumberFormat="1" applyFont="1" applyFill="1" applyBorder="1" applyAlignment="1" applyProtection="1">
      <alignment horizontal="center"/>
      <protection/>
    </xf>
    <xf numFmtId="4" fontId="4" fillId="33" borderId="29" xfId="0" applyNumberFormat="1" applyFont="1" applyFill="1" applyBorder="1" applyAlignment="1" applyProtection="1">
      <alignment horizontal="center"/>
      <protection/>
    </xf>
    <xf numFmtId="0" fontId="1" fillId="33" borderId="22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left" wrapText="1"/>
      <protection/>
    </xf>
    <xf numFmtId="0" fontId="12" fillId="33" borderId="14" xfId="0" applyFont="1" applyFill="1" applyBorder="1" applyAlignment="1" applyProtection="1">
      <alignment horizontal="center"/>
      <protection/>
    </xf>
    <xf numFmtId="4" fontId="12" fillId="33" borderId="16" xfId="0" applyNumberFormat="1" applyFont="1" applyFill="1" applyBorder="1" applyAlignment="1" applyProtection="1">
      <alignment horizontal="center"/>
      <protection/>
    </xf>
    <xf numFmtId="4" fontId="12" fillId="33" borderId="30" xfId="0" applyNumberFormat="1" applyFont="1" applyFill="1" applyBorder="1" applyAlignment="1" applyProtection="1">
      <alignment horizontal="center"/>
      <protection/>
    </xf>
    <xf numFmtId="4" fontId="12" fillId="33" borderId="31" xfId="0" applyNumberFormat="1" applyFont="1" applyFill="1" applyBorder="1" applyAlignment="1" applyProtection="1">
      <alignment horizontal="center"/>
      <protection/>
    </xf>
    <xf numFmtId="4" fontId="12" fillId="37" borderId="16" xfId="0" applyNumberFormat="1" applyFont="1" applyFill="1" applyBorder="1" applyAlignment="1" applyProtection="1">
      <alignment horizontal="center"/>
      <protection/>
    </xf>
    <xf numFmtId="0" fontId="1" fillId="33" borderId="81" xfId="0" applyNumberFormat="1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left" wrapText="1"/>
      <protection/>
    </xf>
    <xf numFmtId="0" fontId="12" fillId="33" borderId="24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 vertical="center" wrapText="1"/>
      <protection locked="0"/>
    </xf>
    <xf numFmtId="0" fontId="4" fillId="33" borderId="30" xfId="0" applyNumberFormat="1" applyFont="1" applyFill="1" applyBorder="1" applyAlignment="1" applyProtection="1">
      <alignment horizontal="center"/>
      <protection locked="0"/>
    </xf>
    <xf numFmtId="0" fontId="4" fillId="33" borderId="30" xfId="0" applyFont="1" applyFill="1" applyBorder="1" applyAlignment="1" applyProtection="1">
      <alignment horizontal="left" wrapText="1"/>
      <protection locked="0"/>
    </xf>
    <xf numFmtId="0" fontId="4" fillId="33" borderId="30" xfId="0" applyFont="1" applyFill="1" applyBorder="1" applyAlignment="1" applyProtection="1">
      <alignment horizontal="center"/>
      <protection locked="0"/>
    </xf>
    <xf numFmtId="4" fontId="4" fillId="33" borderId="30" xfId="0" applyNumberFormat="1" applyFont="1" applyFill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left" wrapText="1"/>
      <protection locked="0"/>
    </xf>
    <xf numFmtId="4" fontId="1" fillId="0" borderId="3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38" borderId="30" xfId="0" applyFont="1" applyFill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/>
      <protection locked="0"/>
    </xf>
    <xf numFmtId="2" fontId="1" fillId="38" borderId="30" xfId="0" applyNumberFormat="1" applyFont="1" applyFill="1" applyBorder="1" applyAlignment="1" applyProtection="1">
      <alignment horizontal="center"/>
      <protection locked="0"/>
    </xf>
    <xf numFmtId="4" fontId="12" fillId="0" borderId="15" xfId="0" applyNumberFormat="1" applyFont="1" applyFill="1" applyBorder="1" applyAlignment="1" applyProtection="1">
      <alignment horizontal="center"/>
      <protection locked="0"/>
    </xf>
    <xf numFmtId="2" fontId="12" fillId="0" borderId="15" xfId="0" applyNumberFormat="1" applyFont="1" applyFill="1" applyBorder="1" applyAlignment="1" applyProtection="1">
      <alignment horizontal="center"/>
      <protection locked="0"/>
    </xf>
    <xf numFmtId="198" fontId="12" fillId="0" borderId="15" xfId="0" applyNumberFormat="1" applyFont="1" applyFill="1" applyBorder="1" applyAlignment="1" applyProtection="1">
      <alignment horizontal="center"/>
      <protection locked="0"/>
    </xf>
    <xf numFmtId="2" fontId="12" fillId="0" borderId="34" xfId="0" applyNumberFormat="1" applyFont="1" applyFill="1" applyBorder="1" applyAlignment="1" applyProtection="1">
      <alignment horizontal="center"/>
      <protection locked="0"/>
    </xf>
    <xf numFmtId="4" fontId="12" fillId="0" borderId="44" xfId="0" applyNumberFormat="1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2" fontId="12" fillId="0" borderId="43" xfId="0" applyNumberFormat="1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7" borderId="33" xfId="0" applyFont="1" applyFill="1" applyBorder="1" applyAlignment="1" applyProtection="1">
      <alignment horizontal="center" vertical="center" wrapText="1"/>
      <protection/>
    </xf>
    <xf numFmtId="0" fontId="1" fillId="37" borderId="29" xfId="0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center"/>
      <protection/>
    </xf>
    <xf numFmtId="4" fontId="4" fillId="33" borderId="13" xfId="0" applyNumberFormat="1" applyFont="1" applyFill="1" applyBorder="1" applyAlignment="1" applyProtection="1">
      <alignment horizontal="center"/>
      <protection/>
    </xf>
    <xf numFmtId="0" fontId="1" fillId="37" borderId="31" xfId="0" applyFont="1" applyFill="1" applyBorder="1" applyAlignment="1" applyProtection="1">
      <alignment horizontal="center"/>
      <protection/>
    </xf>
    <xf numFmtId="0" fontId="12" fillId="33" borderId="14" xfId="0" applyNumberFormat="1" applyFont="1" applyFill="1" applyBorder="1" applyAlignment="1" applyProtection="1">
      <alignment horizontal="center"/>
      <protection/>
    </xf>
    <xf numFmtId="0" fontId="12" fillId="33" borderId="14" xfId="0" applyFont="1" applyFill="1" applyBorder="1" applyAlignment="1" applyProtection="1">
      <alignment horizontal="left" wrapText="1"/>
      <protection/>
    </xf>
    <xf numFmtId="0" fontId="12" fillId="33" borderId="15" xfId="0" applyFont="1" applyFill="1" applyBorder="1" applyAlignment="1" applyProtection="1">
      <alignment horizontal="center"/>
      <protection/>
    </xf>
    <xf numFmtId="4" fontId="12" fillId="33" borderId="14" xfId="0" applyNumberFormat="1" applyFont="1" applyFill="1" applyBorder="1" applyAlignment="1" applyProtection="1">
      <alignment horizontal="center"/>
      <protection/>
    </xf>
    <xf numFmtId="4" fontId="12" fillId="33" borderId="15" xfId="0" applyNumberFormat="1" applyFont="1" applyFill="1" applyBorder="1" applyAlignment="1" applyProtection="1">
      <alignment horizontal="center"/>
      <protection/>
    </xf>
    <xf numFmtId="0" fontId="1" fillId="37" borderId="16" xfId="0" applyFont="1" applyFill="1" applyBorder="1" applyAlignment="1" applyProtection="1">
      <alignment horizontal="left" wrapText="1"/>
      <protection/>
    </xf>
    <xf numFmtId="0" fontId="1" fillId="37" borderId="30" xfId="0" applyFont="1" applyFill="1" applyBorder="1" applyAlignment="1" applyProtection="1">
      <alignment horizontal="center" wrapText="1"/>
      <protection/>
    </xf>
    <xf numFmtId="198" fontId="4" fillId="37" borderId="31" xfId="0" applyNumberFormat="1" applyFont="1" applyFill="1" applyBorder="1" applyAlignment="1" applyProtection="1">
      <alignment horizontal="right" wrapText="1"/>
      <protection/>
    </xf>
    <xf numFmtId="2" fontId="12" fillId="33" borderId="14" xfId="0" applyNumberFormat="1" applyFont="1" applyFill="1" applyBorder="1" applyAlignment="1" applyProtection="1">
      <alignment horizontal="center"/>
      <protection/>
    </xf>
    <xf numFmtId="198" fontId="12" fillId="33" borderId="15" xfId="0" applyNumberFormat="1" applyFont="1" applyFill="1" applyBorder="1" applyAlignment="1" applyProtection="1">
      <alignment horizontal="center"/>
      <protection/>
    </xf>
    <xf numFmtId="0" fontId="1" fillId="37" borderId="16" xfId="0" applyFont="1" applyFill="1" applyBorder="1" applyAlignment="1" applyProtection="1">
      <alignment horizontal="left"/>
      <protection/>
    </xf>
    <xf numFmtId="2" fontId="1" fillId="37" borderId="30" xfId="0" applyNumberFormat="1" applyFont="1" applyFill="1" applyBorder="1" applyAlignment="1" applyProtection="1">
      <alignment horizontal="center"/>
      <protection/>
    </xf>
    <xf numFmtId="0" fontId="12" fillId="33" borderId="24" xfId="0" applyNumberFormat="1" applyFont="1" applyFill="1" applyBorder="1" applyAlignment="1" applyProtection="1">
      <alignment horizontal="center"/>
      <protection/>
    </xf>
    <xf numFmtId="0" fontId="12" fillId="33" borderId="24" xfId="0" applyFont="1" applyFill="1" applyBorder="1" applyAlignment="1" applyProtection="1">
      <alignment horizontal="left" wrapText="1"/>
      <protection/>
    </xf>
    <xf numFmtId="0" fontId="12" fillId="33" borderId="34" xfId="0" applyFont="1" applyFill="1" applyBorder="1" applyAlignment="1" applyProtection="1">
      <alignment horizontal="center"/>
      <protection/>
    </xf>
    <xf numFmtId="2" fontId="12" fillId="33" borderId="24" xfId="0" applyNumberFormat="1" applyFont="1" applyFill="1" applyBorder="1" applyAlignment="1" applyProtection="1">
      <alignment horizontal="center"/>
      <protection/>
    </xf>
    <xf numFmtId="2" fontId="12" fillId="33" borderId="34" xfId="0" applyNumberFormat="1" applyFont="1" applyFill="1" applyBorder="1" applyAlignment="1" applyProtection="1">
      <alignment horizontal="center"/>
      <protection/>
    </xf>
    <xf numFmtId="0" fontId="1" fillId="37" borderId="30" xfId="0" applyFont="1" applyFill="1" applyBorder="1" applyAlignment="1" applyProtection="1">
      <alignment horizontal="center"/>
      <protection/>
    </xf>
    <xf numFmtId="2" fontId="4" fillId="33" borderId="13" xfId="0" applyNumberFormat="1" applyFont="1" applyFill="1" applyBorder="1" applyAlignment="1" applyProtection="1">
      <alignment horizontal="center"/>
      <protection/>
    </xf>
    <xf numFmtId="2" fontId="12" fillId="37" borderId="15" xfId="0" applyNumberFormat="1" applyFont="1" applyFill="1" applyBorder="1" applyAlignment="1" applyProtection="1">
      <alignment horizontal="center"/>
      <protection/>
    </xf>
    <xf numFmtId="4" fontId="4" fillId="33" borderId="57" xfId="0" applyNumberFormat="1" applyFont="1" applyFill="1" applyBorder="1" applyAlignment="1" applyProtection="1">
      <alignment horizontal="center"/>
      <protection/>
    </xf>
    <xf numFmtId="0" fontId="1" fillId="37" borderId="25" xfId="0" applyFont="1" applyFill="1" applyBorder="1" applyAlignment="1" applyProtection="1">
      <alignment horizontal="left"/>
      <protection/>
    </xf>
    <xf numFmtId="2" fontId="1" fillId="37" borderId="26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82" fillId="0" borderId="0" xfId="0" applyFont="1" applyFill="1" applyAlignment="1" applyProtection="1">
      <alignment horizontal="right" vertical="center" wrapText="1"/>
      <protection/>
    </xf>
    <xf numFmtId="0" fontId="83" fillId="0" borderId="28" xfId="0" applyFont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1" fillId="33" borderId="72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4" fontId="4" fillId="33" borderId="28" xfId="0" applyNumberFormat="1" applyFont="1" applyFill="1" applyBorder="1" applyAlignment="1">
      <alignment horizontal="center"/>
    </xf>
    <xf numFmtId="4" fontId="1" fillId="0" borderId="82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4" fillId="0" borderId="45" xfId="0" applyFont="1" applyFill="1" applyBorder="1" applyAlignment="1">
      <alignment horizontal="left" wrapText="1"/>
    </xf>
    <xf numFmtId="0" fontId="84" fillId="0" borderId="30" xfId="0" applyFont="1" applyFill="1" applyBorder="1" applyAlignment="1">
      <alignment horizontal="left" wrapText="1"/>
    </xf>
    <xf numFmtId="0" fontId="1" fillId="33" borderId="34" xfId="0" applyFont="1" applyFill="1" applyBorder="1" applyAlignment="1">
      <alignment horizontal="left"/>
    </xf>
    <xf numFmtId="4" fontId="1" fillId="0" borderId="2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/>
    </xf>
    <xf numFmtId="2" fontId="1" fillId="38" borderId="30" xfId="0" applyNumberFormat="1" applyFont="1" applyFill="1" applyBorder="1" applyAlignment="1" applyProtection="1">
      <alignment horizontal="right"/>
      <protection locked="0"/>
    </xf>
    <xf numFmtId="0" fontId="1" fillId="38" borderId="30" xfId="0" applyFont="1" applyFill="1" applyBorder="1" applyAlignment="1" applyProtection="1">
      <alignment horizontal="right" wrapText="1"/>
      <protection locked="0"/>
    </xf>
    <xf numFmtId="0" fontId="1" fillId="0" borderId="31" xfId="0" applyFont="1" applyBorder="1" applyAlignment="1" applyProtection="1">
      <alignment horizontal="center" wrapText="1"/>
      <protection locked="0"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left"/>
    </xf>
    <xf numFmtId="0" fontId="13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/>
      <protection locked="0"/>
    </xf>
    <xf numFmtId="4" fontId="19" fillId="36" borderId="19" xfId="0" applyNumberFormat="1" applyFont="1" applyFill="1" applyBorder="1" applyAlignment="1" applyProtection="1">
      <alignment horizontal="right"/>
      <protection locked="0"/>
    </xf>
    <xf numFmtId="0" fontId="19" fillId="36" borderId="66" xfId="0" applyFont="1" applyFill="1" applyBorder="1" applyAlignment="1" applyProtection="1">
      <alignment horizontal="center"/>
      <protection locked="0"/>
    </xf>
    <xf numFmtId="4" fontId="19" fillId="36" borderId="10" xfId="0" applyNumberFormat="1" applyFont="1" applyFill="1" applyBorder="1" applyAlignment="1" applyProtection="1">
      <alignment horizontal="right"/>
      <protection locked="0"/>
    </xf>
    <xf numFmtId="2" fontId="13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0" fontId="24" fillId="33" borderId="19" xfId="0" applyFont="1" applyFill="1" applyBorder="1" applyAlignment="1" applyProtection="1">
      <alignment horizontal="center" vertical="center" wrapText="1"/>
      <protection/>
    </xf>
    <xf numFmtId="0" fontId="24" fillId="33" borderId="20" xfId="0" applyFont="1" applyFill="1" applyBorder="1" applyAlignment="1" applyProtection="1">
      <alignment horizontal="center" vertical="center" wrapText="1"/>
      <protection/>
    </xf>
    <xf numFmtId="0" fontId="24" fillId="33" borderId="66" xfId="0" applyFont="1" applyFill="1" applyBorder="1" applyAlignment="1" applyProtection="1">
      <alignment horizontal="center" vertical="center" wrapText="1"/>
      <protection/>
    </xf>
    <xf numFmtId="0" fontId="13" fillId="33" borderId="52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10" xfId="0" applyFont="1" applyFill="1" applyBorder="1" applyAlignment="1" applyProtection="1">
      <alignment horizontal="center"/>
      <protection/>
    </xf>
    <xf numFmtId="0" fontId="13" fillId="33" borderId="51" xfId="0" applyFont="1" applyFill="1" applyBorder="1" applyAlignment="1" applyProtection="1">
      <alignment horizontal="center"/>
      <protection/>
    </xf>
    <xf numFmtId="0" fontId="13" fillId="33" borderId="12" xfId="0" applyFont="1" applyFill="1" applyBorder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horizontal="left" wrapText="1"/>
      <protection/>
    </xf>
    <xf numFmtId="0" fontId="13" fillId="33" borderId="13" xfId="0" applyFont="1" applyFill="1" applyBorder="1" applyAlignment="1" applyProtection="1">
      <alignment horizontal="center"/>
      <protection/>
    </xf>
    <xf numFmtId="4" fontId="13" fillId="33" borderId="79" xfId="0" applyNumberFormat="1" applyFont="1" applyFill="1" applyBorder="1" applyAlignment="1" applyProtection="1">
      <alignment horizontal="right"/>
      <protection/>
    </xf>
    <xf numFmtId="0" fontId="13" fillId="33" borderId="33" xfId="0" applyFont="1" applyFill="1" applyBorder="1" applyAlignment="1" applyProtection="1">
      <alignment horizontal="center"/>
      <protection/>
    </xf>
    <xf numFmtId="0" fontId="13" fillId="33" borderId="57" xfId="0" applyFont="1" applyFill="1" applyBorder="1" applyAlignment="1" applyProtection="1">
      <alignment horizontal="center"/>
      <protection/>
    </xf>
    <xf numFmtId="4" fontId="13" fillId="33" borderId="32" xfId="0" applyNumberFormat="1" applyFont="1" applyFill="1" applyBorder="1" applyAlignment="1" applyProtection="1">
      <alignment horizontal="right"/>
      <protection/>
    </xf>
    <xf numFmtId="0" fontId="13" fillId="33" borderId="29" xfId="0" applyFont="1" applyFill="1" applyBorder="1" applyAlignment="1" applyProtection="1">
      <alignment horizontal="center"/>
      <protection/>
    </xf>
    <xf numFmtId="10" fontId="13" fillId="33" borderId="23" xfId="60" applyNumberFormat="1" applyFont="1" applyFill="1" applyBorder="1" applyAlignment="1" applyProtection="1">
      <alignment horizontal="right"/>
      <protection/>
    </xf>
    <xf numFmtId="2" fontId="13" fillId="33" borderId="83" xfId="0" applyNumberFormat="1" applyFont="1" applyFill="1" applyBorder="1" applyAlignment="1" applyProtection="1">
      <alignment horizontal="right"/>
      <protection/>
    </xf>
    <xf numFmtId="0" fontId="13" fillId="33" borderId="14" xfId="0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left" wrapText="1"/>
      <protection/>
    </xf>
    <xf numFmtId="0" fontId="13" fillId="33" borderId="15" xfId="0" applyFont="1" applyFill="1" applyBorder="1" applyAlignment="1" applyProtection="1">
      <alignment horizontal="center"/>
      <protection/>
    </xf>
    <xf numFmtId="4" fontId="13" fillId="33" borderId="74" xfId="0" applyNumberFormat="1" applyFont="1" applyFill="1" applyBorder="1" applyAlignment="1" applyProtection="1">
      <alignment horizontal="right"/>
      <protection/>
    </xf>
    <xf numFmtId="0" fontId="13" fillId="33" borderId="44" xfId="0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 horizontal="right"/>
      <protection/>
    </xf>
    <xf numFmtId="0" fontId="13" fillId="33" borderId="31" xfId="0" applyFont="1" applyFill="1" applyBorder="1" applyAlignment="1" applyProtection="1">
      <alignment horizontal="center"/>
      <protection/>
    </xf>
    <xf numFmtId="10" fontId="13" fillId="33" borderId="16" xfId="60" applyNumberFormat="1" applyFont="1" applyFill="1" applyBorder="1" applyAlignment="1" applyProtection="1">
      <alignment horizontal="right"/>
      <protection/>
    </xf>
    <xf numFmtId="10" fontId="13" fillId="33" borderId="74" xfId="0" applyNumberFormat="1" applyFont="1" applyFill="1" applyBorder="1" applyAlignment="1" applyProtection="1">
      <alignment horizontal="right"/>
      <protection/>
    </xf>
    <xf numFmtId="10" fontId="13" fillId="33" borderId="16" xfId="0" applyNumberFormat="1" applyFont="1" applyFill="1" applyBorder="1" applyAlignment="1" applyProtection="1">
      <alignment horizontal="right"/>
      <protection/>
    </xf>
    <xf numFmtId="2" fontId="13" fillId="33" borderId="59" xfId="0" applyNumberFormat="1" applyFont="1" applyFill="1" applyBorder="1" applyAlignment="1" applyProtection="1">
      <alignment horizontal="right"/>
      <protection/>
    </xf>
    <xf numFmtId="4" fontId="13" fillId="33" borderId="16" xfId="0" applyNumberFormat="1" applyFont="1" applyFill="1" applyBorder="1" applyAlignment="1" applyProtection="1">
      <alignment horizontal="right"/>
      <protection/>
    </xf>
    <xf numFmtId="0" fontId="19" fillId="33" borderId="14" xfId="0" applyFont="1" applyFill="1" applyBorder="1" applyAlignment="1" applyProtection="1">
      <alignment horizontal="center"/>
      <protection/>
    </xf>
    <xf numFmtId="0" fontId="19" fillId="33" borderId="15" xfId="0" applyFont="1" applyFill="1" applyBorder="1" applyAlignment="1" applyProtection="1">
      <alignment horizontal="left" wrapText="1"/>
      <protection/>
    </xf>
    <xf numFmtId="0" fontId="19" fillId="33" borderId="15" xfId="0" applyFont="1" applyFill="1" applyBorder="1" applyAlignment="1" applyProtection="1">
      <alignment horizontal="center"/>
      <protection/>
    </xf>
    <xf numFmtId="4" fontId="19" fillId="33" borderId="74" xfId="0" applyNumberFormat="1" applyFont="1" applyFill="1" applyBorder="1" applyAlignment="1" applyProtection="1">
      <alignment horizontal="right"/>
      <protection/>
    </xf>
    <xf numFmtId="4" fontId="19" fillId="33" borderId="16" xfId="0" applyNumberFormat="1" applyFont="1" applyFill="1" applyBorder="1" applyAlignment="1" applyProtection="1">
      <alignment horizontal="right"/>
      <protection/>
    </xf>
    <xf numFmtId="2" fontId="13" fillId="33" borderId="16" xfId="0" applyNumberFormat="1" applyFont="1" applyFill="1" applyBorder="1" applyAlignment="1" applyProtection="1">
      <alignment horizontal="right"/>
      <protection/>
    </xf>
    <xf numFmtId="0" fontId="13" fillId="33" borderId="24" xfId="0" applyFont="1" applyFill="1" applyBorder="1" applyAlignment="1" applyProtection="1">
      <alignment horizontal="center"/>
      <protection/>
    </xf>
    <xf numFmtId="0" fontId="13" fillId="33" borderId="34" xfId="0" applyFont="1" applyFill="1" applyBorder="1" applyAlignment="1" applyProtection="1">
      <alignment horizontal="left" wrapText="1"/>
      <protection/>
    </xf>
    <xf numFmtId="0" fontId="13" fillId="33" borderId="34" xfId="0" applyFont="1" applyFill="1" applyBorder="1" applyAlignment="1" applyProtection="1">
      <alignment horizontal="center"/>
      <protection/>
    </xf>
    <xf numFmtId="4" fontId="13" fillId="33" borderId="25" xfId="0" applyNumberFormat="1" applyFont="1" applyFill="1" applyBorder="1" applyAlignment="1" applyProtection="1">
      <alignment horizontal="right"/>
      <protection/>
    </xf>
    <xf numFmtId="0" fontId="13" fillId="33" borderId="26" xfId="0" applyFont="1" applyFill="1" applyBorder="1" applyAlignment="1" applyProtection="1">
      <alignment horizontal="center"/>
      <protection/>
    </xf>
    <xf numFmtId="0" fontId="13" fillId="33" borderId="27" xfId="0" applyFont="1" applyFill="1" applyBorder="1" applyAlignment="1" applyProtection="1">
      <alignment horizontal="center"/>
      <protection/>
    </xf>
    <xf numFmtId="10" fontId="13" fillId="33" borderId="69" xfId="60" applyNumberFormat="1" applyFont="1" applyFill="1" applyBorder="1" applyAlignment="1" applyProtection="1">
      <alignment horizontal="right"/>
      <protection/>
    </xf>
    <xf numFmtId="0" fontId="13" fillId="33" borderId="80" xfId="0" applyFont="1" applyFill="1" applyBorder="1" applyAlignment="1" applyProtection="1">
      <alignment horizontal="center"/>
      <protection/>
    </xf>
    <xf numFmtId="10" fontId="13" fillId="33" borderId="10" xfId="60" applyNumberFormat="1" applyFont="1" applyFill="1" applyBorder="1" applyAlignment="1" applyProtection="1">
      <alignment horizontal="center"/>
      <protection/>
    </xf>
    <xf numFmtId="0" fontId="19" fillId="33" borderId="22" xfId="0" applyNumberFormat="1" applyFont="1" applyFill="1" applyBorder="1" applyAlignment="1" applyProtection="1">
      <alignment horizontal="center"/>
      <protection/>
    </xf>
    <xf numFmtId="0" fontId="19" fillId="33" borderId="12" xfId="0" applyFont="1" applyFill="1" applyBorder="1" applyAlignment="1" applyProtection="1">
      <alignment horizontal="left" wrapText="1"/>
      <protection/>
    </xf>
    <xf numFmtId="0" fontId="19" fillId="33" borderId="12" xfId="0" applyFont="1" applyFill="1" applyBorder="1" applyAlignment="1" applyProtection="1">
      <alignment horizontal="center"/>
      <protection/>
    </xf>
    <xf numFmtId="4" fontId="19" fillId="33" borderId="32" xfId="0" applyNumberFormat="1" applyFont="1" applyFill="1" applyBorder="1" applyAlignment="1" applyProtection="1">
      <alignment horizontal="right"/>
      <protection/>
    </xf>
    <xf numFmtId="4" fontId="19" fillId="33" borderId="33" xfId="0" applyNumberFormat="1" applyFont="1" applyFill="1" applyBorder="1" applyAlignment="1" applyProtection="1">
      <alignment horizontal="right"/>
      <protection/>
    </xf>
    <xf numFmtId="4" fontId="19" fillId="33" borderId="29" xfId="0" applyNumberFormat="1" applyFont="1" applyFill="1" applyBorder="1" applyAlignment="1" applyProtection="1">
      <alignment horizontal="right"/>
      <protection/>
    </xf>
    <xf numFmtId="4" fontId="19" fillId="33" borderId="57" xfId="0" applyNumberFormat="1" applyFont="1" applyFill="1" applyBorder="1" applyAlignment="1" applyProtection="1">
      <alignment horizontal="right"/>
      <protection/>
    </xf>
    <xf numFmtId="10" fontId="13" fillId="33" borderId="32" xfId="60" applyNumberFormat="1" applyFont="1" applyFill="1" applyBorder="1" applyAlignment="1" applyProtection="1">
      <alignment horizontal="right"/>
      <protection/>
    </xf>
    <xf numFmtId="4" fontId="13" fillId="33" borderId="58" xfId="0" applyNumberFormat="1" applyFont="1" applyFill="1" applyBorder="1" applyAlignment="1" applyProtection="1">
      <alignment horizontal="right"/>
      <protection/>
    </xf>
    <xf numFmtId="0" fontId="13" fillId="33" borderId="22" xfId="0" applyNumberFormat="1" applyFont="1" applyFill="1" applyBorder="1" applyAlignment="1" applyProtection="1">
      <alignment horizontal="center"/>
      <protection/>
    </xf>
    <xf numFmtId="0" fontId="13" fillId="33" borderId="14" xfId="0" applyFont="1" applyFill="1" applyBorder="1" applyAlignment="1" applyProtection="1">
      <alignment horizontal="left" wrapText="1"/>
      <protection/>
    </xf>
    <xf numFmtId="4" fontId="13" fillId="33" borderId="30" xfId="0" applyNumberFormat="1" applyFont="1" applyFill="1" applyBorder="1" applyAlignment="1" applyProtection="1">
      <alignment horizontal="right"/>
      <protection/>
    </xf>
    <xf numFmtId="4" fontId="13" fillId="33" borderId="31" xfId="0" applyNumberFormat="1" applyFont="1" applyFill="1" applyBorder="1" applyAlignment="1" applyProtection="1">
      <alignment horizontal="right"/>
      <protection/>
    </xf>
    <xf numFmtId="4" fontId="13" fillId="33" borderId="44" xfId="0" applyNumberFormat="1" applyFont="1" applyFill="1" applyBorder="1" applyAlignment="1" applyProtection="1">
      <alignment horizontal="right"/>
      <protection/>
    </xf>
    <xf numFmtId="4" fontId="13" fillId="33" borderId="59" xfId="0" applyNumberFormat="1" applyFont="1" applyFill="1" applyBorder="1" applyAlignment="1" applyProtection="1">
      <alignment horizontal="right"/>
      <protection/>
    </xf>
    <xf numFmtId="0" fontId="21" fillId="33" borderId="22" xfId="0" applyNumberFormat="1" applyFont="1" applyFill="1" applyBorder="1" applyAlignment="1" applyProtection="1">
      <alignment horizontal="center"/>
      <protection/>
    </xf>
    <xf numFmtId="0" fontId="21" fillId="33" borderId="14" xfId="0" applyFont="1" applyFill="1" applyBorder="1" applyAlignment="1" applyProtection="1">
      <alignment horizontal="left" wrapText="1"/>
      <protection/>
    </xf>
    <xf numFmtId="0" fontId="21" fillId="33" borderId="14" xfId="0" applyFont="1" applyFill="1" applyBorder="1" applyAlignment="1" applyProtection="1">
      <alignment horizontal="center"/>
      <protection/>
    </xf>
    <xf numFmtId="4" fontId="21" fillId="33" borderId="16" xfId="0" applyNumberFormat="1" applyFont="1" applyFill="1" applyBorder="1" applyAlignment="1" applyProtection="1">
      <alignment horizontal="right"/>
      <protection/>
    </xf>
    <xf numFmtId="4" fontId="21" fillId="33" borderId="30" xfId="0" applyNumberFormat="1" applyFont="1" applyFill="1" applyBorder="1" applyAlignment="1" applyProtection="1">
      <alignment horizontal="right"/>
      <protection/>
    </xf>
    <xf numFmtId="4" fontId="21" fillId="33" borderId="31" xfId="0" applyNumberFormat="1" applyFont="1" applyFill="1" applyBorder="1" applyAlignment="1" applyProtection="1">
      <alignment horizontal="right"/>
      <protection/>
    </xf>
    <xf numFmtId="4" fontId="21" fillId="33" borderId="44" xfId="0" applyNumberFormat="1" applyFont="1" applyFill="1" applyBorder="1" applyAlignment="1" applyProtection="1">
      <alignment horizontal="right"/>
      <protection/>
    </xf>
    <xf numFmtId="10" fontId="21" fillId="33" borderId="16" xfId="60" applyNumberFormat="1" applyFont="1" applyFill="1" applyBorder="1" applyAlignment="1" applyProtection="1">
      <alignment horizontal="right"/>
      <protection/>
    </xf>
    <xf numFmtId="4" fontId="21" fillId="33" borderId="59" xfId="0" applyNumberFormat="1" applyFont="1" applyFill="1" applyBorder="1" applyAlignment="1" applyProtection="1">
      <alignment horizontal="right"/>
      <protection/>
    </xf>
    <xf numFmtId="0" fontId="21" fillId="33" borderId="84" xfId="0" applyNumberFormat="1" applyFont="1" applyFill="1" applyBorder="1" applyAlignment="1" applyProtection="1">
      <alignment horizontal="center"/>
      <protection/>
    </xf>
    <xf numFmtId="0" fontId="21" fillId="33" borderId="85" xfId="0" applyFont="1" applyFill="1" applyBorder="1" applyAlignment="1" applyProtection="1">
      <alignment horizontal="left" wrapText="1"/>
      <protection/>
    </xf>
    <xf numFmtId="0" fontId="21" fillId="33" borderId="85" xfId="0" applyFont="1" applyFill="1" applyBorder="1" applyAlignment="1" applyProtection="1">
      <alignment horizontal="center"/>
      <protection/>
    </xf>
    <xf numFmtId="4" fontId="21" fillId="33" borderId="25" xfId="0" applyNumberFormat="1" applyFont="1" applyFill="1" applyBorder="1" applyAlignment="1" applyProtection="1">
      <alignment horizontal="right"/>
      <protection/>
    </xf>
    <xf numFmtId="4" fontId="21" fillId="33" borderId="69" xfId="0" applyNumberFormat="1" applyFont="1" applyFill="1" applyBorder="1" applyAlignment="1" applyProtection="1">
      <alignment horizontal="right"/>
      <protection/>
    </xf>
    <xf numFmtId="10" fontId="21" fillId="33" borderId="25" xfId="60" applyNumberFormat="1" applyFont="1" applyFill="1" applyBorder="1" applyAlignment="1" applyProtection="1">
      <alignment horizontal="right"/>
      <protection/>
    </xf>
    <xf numFmtId="4" fontId="21" fillId="33" borderId="60" xfId="0" applyNumberFormat="1" applyFont="1" applyFill="1" applyBorder="1" applyAlignment="1" applyProtection="1">
      <alignment horizontal="right"/>
      <protection/>
    </xf>
    <xf numFmtId="0" fontId="19" fillId="33" borderId="12" xfId="0" applyNumberFormat="1" applyFont="1" applyFill="1" applyBorder="1" applyAlignment="1" applyProtection="1">
      <alignment horizontal="center"/>
      <protection/>
    </xf>
    <xf numFmtId="10" fontId="13" fillId="33" borderId="10" xfId="60" applyNumberFormat="1" applyFont="1" applyFill="1" applyBorder="1" applyAlignment="1" applyProtection="1">
      <alignment horizontal="right"/>
      <protection/>
    </xf>
    <xf numFmtId="4" fontId="13" fillId="33" borderId="51" xfId="0" applyNumberFormat="1" applyFont="1" applyFill="1" applyBorder="1" applyAlignment="1" applyProtection="1">
      <alignment horizontal="right"/>
      <protection/>
    </xf>
    <xf numFmtId="0" fontId="19" fillId="33" borderId="13" xfId="0" applyFont="1" applyFill="1" applyBorder="1" applyAlignment="1" applyProtection="1">
      <alignment horizontal="left" wrapText="1"/>
      <protection/>
    </xf>
    <xf numFmtId="0" fontId="19" fillId="33" borderId="78" xfId="0" applyFont="1" applyFill="1" applyBorder="1" applyAlignment="1" applyProtection="1">
      <alignment horizontal="center"/>
      <protection/>
    </xf>
    <xf numFmtId="0" fontId="21" fillId="33" borderId="14" xfId="0" applyNumberFormat="1" applyFont="1" applyFill="1" applyBorder="1" applyAlignment="1" applyProtection="1">
      <alignment horizontal="center"/>
      <protection/>
    </xf>
    <xf numFmtId="4" fontId="21" fillId="33" borderId="16" xfId="0" applyNumberFormat="1" applyFont="1" applyFill="1" applyBorder="1" applyAlignment="1" applyProtection="1">
      <alignment horizontal="center"/>
      <protection/>
    </xf>
    <xf numFmtId="4" fontId="21" fillId="33" borderId="30" xfId="0" applyNumberFormat="1" applyFont="1" applyFill="1" applyBorder="1" applyAlignment="1" applyProtection="1">
      <alignment horizontal="center"/>
      <protection/>
    </xf>
    <xf numFmtId="10" fontId="13" fillId="33" borderId="30" xfId="60" applyNumberFormat="1" applyFont="1" applyFill="1" applyBorder="1" applyAlignment="1" applyProtection="1">
      <alignment horizontal="center"/>
      <protection/>
    </xf>
    <xf numFmtId="0" fontId="13" fillId="33" borderId="73" xfId="0" applyFont="1" applyFill="1" applyBorder="1" applyAlignment="1" applyProtection="1">
      <alignment horizontal="center"/>
      <protection/>
    </xf>
    <xf numFmtId="0" fontId="21" fillId="33" borderId="24" xfId="0" applyNumberFormat="1" applyFont="1" applyFill="1" applyBorder="1" applyAlignment="1" applyProtection="1">
      <alignment horizontal="center"/>
      <protection/>
    </xf>
    <xf numFmtId="0" fontId="13" fillId="33" borderId="24" xfId="0" applyFont="1" applyFill="1" applyBorder="1" applyAlignment="1" applyProtection="1">
      <alignment horizontal="left" wrapText="1"/>
      <protection/>
    </xf>
    <xf numFmtId="0" fontId="21" fillId="33" borderId="24" xfId="0" applyFont="1" applyFill="1" applyBorder="1" applyAlignment="1" applyProtection="1">
      <alignment horizontal="center"/>
      <protection/>
    </xf>
    <xf numFmtId="10" fontId="13" fillId="33" borderId="25" xfId="60" applyNumberFormat="1" applyFont="1" applyFill="1" applyBorder="1" applyAlignment="1" applyProtection="1">
      <alignment horizontal="right"/>
      <protection/>
    </xf>
    <xf numFmtId="4" fontId="13" fillId="33" borderId="60" xfId="0" applyNumberFormat="1" applyFont="1" applyFill="1" applyBorder="1" applyAlignment="1" applyProtection="1">
      <alignment horizontal="right"/>
      <protection/>
    </xf>
    <xf numFmtId="4" fontId="21" fillId="33" borderId="14" xfId="0" applyNumberFormat="1" applyFont="1" applyFill="1" applyBorder="1" applyAlignment="1" applyProtection="1">
      <alignment horizontal="right"/>
      <protection/>
    </xf>
    <xf numFmtId="0" fontId="21" fillId="33" borderId="24" xfId="0" applyFont="1" applyFill="1" applyBorder="1" applyAlignment="1" applyProtection="1">
      <alignment horizontal="left" wrapText="1"/>
      <protection/>
    </xf>
    <xf numFmtId="4" fontId="21" fillId="33" borderId="26" xfId="0" applyNumberFormat="1" applyFont="1" applyFill="1" applyBorder="1" applyAlignment="1" applyProtection="1">
      <alignment horizontal="right"/>
      <protection/>
    </xf>
    <xf numFmtId="4" fontId="21" fillId="33" borderId="27" xfId="0" applyNumberFormat="1" applyFont="1" applyFill="1" applyBorder="1" applyAlignment="1" applyProtection="1">
      <alignment horizontal="right"/>
      <protection/>
    </xf>
    <xf numFmtId="4" fontId="21" fillId="33" borderId="43" xfId="0" applyNumberFormat="1" applyFont="1" applyFill="1" applyBorder="1" applyAlignment="1" applyProtection="1">
      <alignment horizontal="right"/>
      <protection/>
    </xf>
    <xf numFmtId="4" fontId="21" fillId="33" borderId="42" xfId="0" applyNumberFormat="1" applyFont="1" applyFill="1" applyBorder="1" applyAlignment="1" applyProtection="1">
      <alignment horizontal="right"/>
      <protection/>
    </xf>
    <xf numFmtId="10" fontId="21" fillId="33" borderId="24" xfId="0" applyNumberFormat="1" applyFont="1" applyFill="1" applyBorder="1" applyAlignment="1" applyProtection="1">
      <alignment horizontal="right"/>
      <protection/>
    </xf>
    <xf numFmtId="10" fontId="21" fillId="33" borderId="43" xfId="0" applyNumberFormat="1" applyFont="1" applyFill="1" applyBorder="1" applyAlignment="1" applyProtection="1">
      <alignment horizontal="right"/>
      <protection/>
    </xf>
    <xf numFmtId="10" fontId="21" fillId="33" borderId="27" xfId="0" applyNumberFormat="1" applyFont="1" applyFill="1" applyBorder="1" applyAlignment="1" applyProtection="1">
      <alignment horizontal="right"/>
      <protection/>
    </xf>
    <xf numFmtId="0" fontId="19" fillId="33" borderId="21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 wrapText="1"/>
      <protection/>
    </xf>
    <xf numFmtId="0" fontId="19" fillId="33" borderId="21" xfId="0" applyFont="1" applyFill="1" applyBorder="1" applyAlignment="1" applyProtection="1">
      <alignment horizontal="center"/>
      <protection/>
    </xf>
    <xf numFmtId="4" fontId="19" fillId="33" borderId="10" xfId="0" applyNumberFormat="1" applyFont="1" applyFill="1" applyBorder="1" applyAlignment="1" applyProtection="1">
      <alignment horizontal="right"/>
      <protection/>
    </xf>
    <xf numFmtId="4" fontId="19" fillId="33" borderId="19" xfId="0" applyNumberFormat="1" applyFont="1" applyFill="1" applyBorder="1" applyAlignment="1" applyProtection="1">
      <alignment horizontal="right"/>
      <protection/>
    </xf>
    <xf numFmtId="4" fontId="19" fillId="33" borderId="20" xfId="0" applyNumberFormat="1" applyFont="1" applyFill="1" applyBorder="1" applyAlignment="1" applyProtection="1">
      <alignment horizontal="right"/>
      <protection/>
    </xf>
    <xf numFmtId="4" fontId="19" fillId="33" borderId="66" xfId="0" applyNumberFormat="1" applyFont="1" applyFill="1" applyBorder="1" applyAlignment="1" applyProtection="1">
      <alignment horizontal="right"/>
      <protection/>
    </xf>
    <xf numFmtId="4" fontId="19" fillId="33" borderId="75" xfId="0" applyNumberFormat="1" applyFont="1" applyFill="1" applyBorder="1" applyAlignment="1" applyProtection="1">
      <alignment horizontal="right"/>
      <protection/>
    </xf>
    <xf numFmtId="4" fontId="19" fillId="33" borderId="76" xfId="0" applyNumberFormat="1" applyFont="1" applyFill="1" applyBorder="1" applyAlignment="1" applyProtection="1">
      <alignment horizontal="right"/>
      <protection/>
    </xf>
    <xf numFmtId="4" fontId="19" fillId="33" borderId="71" xfId="0" applyNumberFormat="1" applyFont="1" applyFill="1" applyBorder="1" applyAlignment="1" applyProtection="1">
      <alignment horizontal="right"/>
      <protection/>
    </xf>
    <xf numFmtId="0" fontId="13" fillId="33" borderId="0" xfId="0" applyFont="1" applyFill="1" applyAlignment="1" applyProtection="1">
      <alignment horizontal="center"/>
      <protection/>
    </xf>
    <xf numFmtId="0" fontId="39" fillId="33" borderId="86" xfId="0" applyFont="1" applyFill="1" applyBorder="1" applyAlignment="1" applyProtection="1">
      <alignment/>
      <protection/>
    </xf>
    <xf numFmtId="10" fontId="39" fillId="33" borderId="40" xfId="60" applyNumberFormat="1" applyFont="1" applyFill="1" applyBorder="1" applyAlignment="1" applyProtection="1">
      <alignment/>
      <protection/>
    </xf>
    <xf numFmtId="0" fontId="39" fillId="33" borderId="51" xfId="0" applyFont="1" applyFill="1" applyBorder="1" applyAlignment="1" applyProtection="1">
      <alignment/>
      <protection/>
    </xf>
    <xf numFmtId="0" fontId="19" fillId="33" borderId="13" xfId="0" applyFont="1" applyFill="1" applyBorder="1" applyAlignment="1" applyProtection="1">
      <alignment horizontal="center"/>
      <protection/>
    </xf>
    <xf numFmtId="4" fontId="19" fillId="33" borderId="79" xfId="0" applyNumberFormat="1" applyFont="1" applyFill="1" applyBorder="1" applyAlignment="1" applyProtection="1">
      <alignment horizontal="right"/>
      <protection/>
    </xf>
    <xf numFmtId="4" fontId="13" fillId="33" borderId="83" xfId="0" applyNumberFormat="1" applyFont="1" applyFill="1" applyBorder="1" applyAlignment="1" applyProtection="1">
      <alignment horizontal="right"/>
      <protection/>
    </xf>
    <xf numFmtId="0" fontId="13" fillId="33" borderId="14" xfId="0" applyNumberFormat="1" applyFont="1" applyFill="1" applyBorder="1" applyAlignment="1" applyProtection="1">
      <alignment horizontal="center"/>
      <protection/>
    </xf>
    <xf numFmtId="0" fontId="13" fillId="33" borderId="87" xfId="0" applyFont="1" applyFill="1" applyBorder="1" applyAlignment="1" applyProtection="1">
      <alignment horizontal="left" wrapText="1"/>
      <protection/>
    </xf>
    <xf numFmtId="0" fontId="13" fillId="33" borderId="87" xfId="0" applyFont="1" applyFill="1" applyBorder="1" applyAlignment="1" applyProtection="1">
      <alignment horizontal="center"/>
      <protection/>
    </xf>
    <xf numFmtId="4" fontId="13" fillId="33" borderId="88" xfId="0" applyNumberFormat="1" applyFont="1" applyFill="1" applyBorder="1" applyAlignment="1" applyProtection="1">
      <alignment horizontal="right"/>
      <protection/>
    </xf>
    <xf numFmtId="4" fontId="13" fillId="33" borderId="67" xfId="0" applyNumberFormat="1" applyFont="1" applyFill="1" applyBorder="1" applyAlignment="1" applyProtection="1">
      <alignment horizontal="right"/>
      <protection/>
    </xf>
    <xf numFmtId="4" fontId="13" fillId="33" borderId="70" xfId="0" applyNumberFormat="1" applyFont="1" applyFill="1" applyBorder="1" applyAlignment="1" applyProtection="1">
      <alignment horizontal="right"/>
      <protection/>
    </xf>
    <xf numFmtId="4" fontId="13" fillId="33" borderId="69" xfId="0" applyNumberFormat="1" applyFont="1" applyFill="1" applyBorder="1" applyAlignment="1" applyProtection="1">
      <alignment horizontal="right"/>
      <protection/>
    </xf>
    <xf numFmtId="4" fontId="13" fillId="33" borderId="68" xfId="0" applyNumberFormat="1" applyFont="1" applyFill="1" applyBorder="1" applyAlignment="1" applyProtection="1">
      <alignment horizontal="right"/>
      <protection/>
    </xf>
    <xf numFmtId="4" fontId="13" fillId="33" borderId="89" xfId="0" applyNumberFormat="1" applyFont="1" applyFill="1" applyBorder="1" applyAlignment="1" applyProtection="1">
      <alignment horizontal="right"/>
      <protection/>
    </xf>
    <xf numFmtId="0" fontId="13" fillId="33" borderId="21" xfId="0" applyFont="1" applyFill="1" applyBorder="1" applyAlignment="1" applyProtection="1">
      <alignment horizontal="center"/>
      <protection/>
    </xf>
    <xf numFmtId="0" fontId="34" fillId="33" borderId="28" xfId="0" applyFont="1" applyFill="1" applyBorder="1" applyAlignment="1" applyProtection="1">
      <alignment horizontal="left" wrapText="1"/>
      <protection/>
    </xf>
    <xf numFmtId="0" fontId="19" fillId="33" borderId="28" xfId="0" applyFont="1" applyFill="1" applyBorder="1" applyAlignment="1" applyProtection="1">
      <alignment horizontal="center"/>
      <protection/>
    </xf>
    <xf numFmtId="4" fontId="19" fillId="33" borderId="40" xfId="0" applyNumberFormat="1" applyFont="1" applyFill="1" applyBorder="1" applyAlignment="1" applyProtection="1">
      <alignment horizontal="right"/>
      <protection/>
    </xf>
    <xf numFmtId="0" fontId="13" fillId="33" borderId="28" xfId="0" applyFont="1" applyFill="1" applyBorder="1" applyAlignment="1" applyProtection="1">
      <alignment horizontal="center"/>
      <protection/>
    </xf>
    <xf numFmtId="0" fontId="19" fillId="33" borderId="28" xfId="0" applyFont="1" applyFill="1" applyBorder="1" applyAlignment="1" applyProtection="1">
      <alignment horizontal="center" wrapText="1"/>
      <protection/>
    </xf>
    <xf numFmtId="10" fontId="19" fillId="33" borderId="19" xfId="0" applyNumberFormat="1" applyFont="1" applyFill="1" applyBorder="1" applyAlignment="1" applyProtection="1">
      <alignment horizontal="center"/>
      <protection/>
    </xf>
    <xf numFmtId="0" fontId="19" fillId="33" borderId="20" xfId="0" applyFont="1" applyFill="1" applyBorder="1" applyAlignment="1" applyProtection="1">
      <alignment horizontal="center"/>
      <protection/>
    </xf>
    <xf numFmtId="10" fontId="13" fillId="33" borderId="28" xfId="0" applyNumberFormat="1" applyFont="1" applyFill="1" applyBorder="1" applyAlignment="1" applyProtection="1">
      <alignment horizontal="right"/>
      <protection/>
    </xf>
    <xf numFmtId="0" fontId="13" fillId="36" borderId="10" xfId="0" applyFont="1" applyFill="1" applyBorder="1" applyAlignment="1" applyProtection="1">
      <alignment horizontal="center"/>
      <protection/>
    </xf>
    <xf numFmtId="0" fontId="19" fillId="36" borderId="19" xfId="0" applyFont="1" applyFill="1" applyBorder="1" applyAlignment="1" applyProtection="1">
      <alignment horizontal="left" wrapText="1"/>
      <protection/>
    </xf>
    <xf numFmtId="0" fontId="19" fillId="36" borderId="28" xfId="0" applyFont="1" applyFill="1" applyBorder="1" applyAlignment="1" applyProtection="1">
      <alignment horizontal="center"/>
      <protection/>
    </xf>
    <xf numFmtId="10" fontId="13" fillId="36" borderId="28" xfId="0" applyNumberFormat="1" applyFont="1" applyFill="1" applyBorder="1" applyAlignment="1" applyProtection="1">
      <alignment horizontal="right"/>
      <protection/>
    </xf>
    <xf numFmtId="4" fontId="13" fillId="36" borderId="51" xfId="0" applyNumberFormat="1" applyFont="1" applyFill="1" applyBorder="1" applyAlignment="1" applyProtection="1">
      <alignment horizontal="right"/>
      <protection/>
    </xf>
    <xf numFmtId="0" fontId="19" fillId="33" borderId="30" xfId="0" applyNumberFormat="1" applyFont="1" applyFill="1" applyBorder="1" applyAlignment="1" applyProtection="1">
      <alignment horizontal="center"/>
      <protection/>
    </xf>
    <xf numFmtId="0" fontId="19" fillId="33" borderId="30" xfId="0" applyFont="1" applyFill="1" applyBorder="1" applyAlignment="1" applyProtection="1">
      <alignment horizontal="left" wrapText="1"/>
      <protection/>
    </xf>
    <xf numFmtId="10" fontId="13" fillId="33" borderId="30" xfId="0" applyNumberFormat="1" applyFont="1" applyFill="1" applyBorder="1" applyAlignment="1" applyProtection="1">
      <alignment horizontal="right"/>
      <protection/>
    </xf>
    <xf numFmtId="4" fontId="13" fillId="33" borderId="28" xfId="0" applyNumberFormat="1" applyFont="1" applyFill="1" applyBorder="1" applyAlignment="1" applyProtection="1">
      <alignment horizontal="right"/>
      <protection/>
    </xf>
    <xf numFmtId="0" fontId="13" fillId="33" borderId="32" xfId="0" applyFont="1" applyFill="1" applyBorder="1" applyAlignment="1" applyProtection="1">
      <alignment horizontal="center"/>
      <protection/>
    </xf>
    <xf numFmtId="10" fontId="13" fillId="33" borderId="82" xfId="0" applyNumberFormat="1" applyFont="1" applyFill="1" applyBorder="1" applyAlignment="1" applyProtection="1">
      <alignment horizontal="right"/>
      <protection/>
    </xf>
    <xf numFmtId="4" fontId="13" fillId="33" borderId="82" xfId="0" applyNumberFormat="1" applyFont="1" applyFill="1" applyBorder="1" applyAlignment="1" applyProtection="1">
      <alignment horizontal="right"/>
      <protection/>
    </xf>
    <xf numFmtId="0" fontId="13" fillId="33" borderId="16" xfId="0" applyFont="1" applyFill="1" applyBorder="1" applyAlignment="1" applyProtection="1">
      <alignment horizontal="center"/>
      <protection/>
    </xf>
    <xf numFmtId="10" fontId="13" fillId="33" borderId="15" xfId="0" applyNumberFormat="1" applyFont="1" applyFill="1" applyBorder="1" applyAlignment="1" applyProtection="1">
      <alignment horizontal="right"/>
      <protection/>
    </xf>
    <xf numFmtId="4" fontId="13" fillId="33" borderId="15" xfId="0" applyNumberFormat="1" applyFont="1" applyFill="1" applyBorder="1" applyAlignment="1" applyProtection="1">
      <alignment horizontal="right"/>
      <protection/>
    </xf>
    <xf numFmtId="0" fontId="19" fillId="33" borderId="34" xfId="0" applyFont="1" applyFill="1" applyBorder="1" applyAlignment="1" applyProtection="1">
      <alignment horizontal="left" wrapText="1"/>
      <protection/>
    </xf>
    <xf numFmtId="0" fontId="13" fillId="33" borderId="25" xfId="0" applyFont="1" applyFill="1" applyBorder="1" applyAlignment="1" applyProtection="1">
      <alignment horizontal="center"/>
      <protection/>
    </xf>
    <xf numFmtId="0" fontId="13" fillId="33" borderId="43" xfId="0" applyFont="1" applyFill="1" applyBorder="1" applyAlignment="1" applyProtection="1">
      <alignment horizontal="center"/>
      <protection/>
    </xf>
    <xf numFmtId="10" fontId="13" fillId="33" borderId="34" xfId="0" applyNumberFormat="1" applyFont="1" applyFill="1" applyBorder="1" applyAlignment="1" applyProtection="1">
      <alignment horizontal="right"/>
      <protection/>
    </xf>
    <xf numFmtId="4" fontId="13" fillId="33" borderId="34" xfId="0" applyNumberFormat="1" applyFont="1" applyFill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left" wrapText="1"/>
      <protection/>
    </xf>
    <xf numFmtId="4" fontId="29" fillId="0" borderId="0" xfId="0" applyNumberFormat="1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198" fontId="29" fillId="0" borderId="0" xfId="0" applyNumberFormat="1" applyFont="1" applyAlignment="1" applyProtection="1">
      <alignment horizontal="center"/>
      <protection/>
    </xf>
    <xf numFmtId="4" fontId="8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34" borderId="15" xfId="0" applyNumberFormat="1" applyFill="1" applyBorder="1" applyAlignment="1" applyProtection="1">
      <alignment/>
      <protection locked="0"/>
    </xf>
    <xf numFmtId="2" fontId="35" fillId="34" borderId="15" xfId="0" applyNumberFormat="1" applyFont="1" applyFill="1" applyBorder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33" borderId="80" xfId="0" applyFont="1" applyFill="1" applyBorder="1" applyAlignment="1" applyProtection="1">
      <alignment horizontal="center" vertical="center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14" fillId="33" borderId="32" xfId="0" applyFont="1" applyFill="1" applyBorder="1" applyAlignment="1" applyProtection="1">
      <alignment horizontal="center" vertical="center" wrapText="1"/>
      <protection/>
    </xf>
    <xf numFmtId="0" fontId="14" fillId="33" borderId="29" xfId="0" applyFont="1" applyFill="1" applyBorder="1" applyAlignment="1" applyProtection="1">
      <alignment horizontal="left" vertical="center" wrapText="1"/>
      <protection/>
    </xf>
    <xf numFmtId="2" fontId="37" fillId="33" borderId="13" xfId="0" applyNumberFormat="1" applyFont="1" applyFill="1" applyBorder="1" applyAlignment="1" applyProtection="1">
      <alignment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46" xfId="0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49" fontId="37" fillId="33" borderId="23" xfId="0" applyNumberFormat="1" applyFont="1" applyFill="1" applyBorder="1" applyAlignment="1" applyProtection="1">
      <alignment horizontal="right"/>
      <protection/>
    </xf>
    <xf numFmtId="0" fontId="14" fillId="33" borderId="31" xfId="0" applyFont="1" applyFill="1" applyBorder="1" applyAlignment="1" applyProtection="1">
      <alignment horizontal="left" wrapText="1"/>
      <protection/>
    </xf>
    <xf numFmtId="2" fontId="37" fillId="33" borderId="15" xfId="0" applyNumberFormat="1" applyFont="1" applyFill="1" applyBorder="1" applyAlignment="1" applyProtection="1">
      <alignment/>
      <protection/>
    </xf>
    <xf numFmtId="49" fontId="0" fillId="33" borderId="23" xfId="0" applyNumberFormat="1" applyFill="1" applyBorder="1" applyAlignment="1" applyProtection="1">
      <alignment horizontal="right"/>
      <protection/>
    </xf>
    <xf numFmtId="0" fontId="0" fillId="33" borderId="83" xfId="0" applyFont="1" applyFill="1" applyBorder="1" applyAlignment="1" applyProtection="1">
      <alignment horizontal="left" wrapText="1"/>
      <protection/>
    </xf>
    <xf numFmtId="4" fontId="0" fillId="37" borderId="15" xfId="0" applyNumberFormat="1" applyFill="1" applyBorder="1" applyAlignment="1" applyProtection="1">
      <alignment/>
      <protection/>
    </xf>
    <xf numFmtId="49" fontId="0" fillId="33" borderId="16" xfId="0" applyNumberFormat="1" applyFill="1" applyBorder="1" applyAlignment="1" applyProtection="1">
      <alignment horizontal="right"/>
      <protection/>
    </xf>
    <xf numFmtId="0" fontId="0" fillId="33" borderId="59" xfId="0" applyFont="1" applyFill="1" applyBorder="1" applyAlignment="1" applyProtection="1">
      <alignment horizontal="left" wrapText="1"/>
      <protection/>
    </xf>
    <xf numFmtId="0" fontId="0" fillId="33" borderId="59" xfId="0" applyFont="1" applyFill="1" applyBorder="1" applyAlignment="1" applyProtection="1">
      <alignment horizontal="left" wrapText="1" indent="2"/>
      <protection/>
    </xf>
    <xf numFmtId="2" fontId="0" fillId="37" borderId="15" xfId="0" applyNumberFormat="1" applyFill="1" applyBorder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49" fontId="35" fillId="33" borderId="16" xfId="0" applyNumberFormat="1" applyFont="1" applyFill="1" applyBorder="1" applyAlignment="1" applyProtection="1">
      <alignment horizontal="right"/>
      <protection/>
    </xf>
    <xf numFmtId="0" fontId="35" fillId="33" borderId="59" xfId="0" applyFont="1" applyFill="1" applyBorder="1" applyAlignment="1" applyProtection="1">
      <alignment horizontal="center" wrapText="1"/>
      <protection/>
    </xf>
    <xf numFmtId="4" fontId="35" fillId="37" borderId="15" xfId="0" applyNumberFormat="1" applyFont="1" applyFill="1" applyBorder="1" applyAlignment="1" applyProtection="1">
      <alignment/>
      <protection/>
    </xf>
    <xf numFmtId="0" fontId="0" fillId="33" borderId="59" xfId="0" applyFont="1" applyFill="1" applyBorder="1" applyAlignment="1" applyProtection="1">
      <alignment horizontal="left" wrapText="1"/>
      <protection/>
    </xf>
    <xf numFmtId="49" fontId="37" fillId="33" borderId="16" xfId="0" applyNumberFormat="1" applyFont="1" applyFill="1" applyBorder="1" applyAlignment="1" applyProtection="1">
      <alignment horizontal="right"/>
      <protection/>
    </xf>
    <xf numFmtId="2" fontId="37" fillId="37" borderId="15" xfId="0" applyNumberFormat="1" applyFont="1" applyFill="1" applyBorder="1" applyAlignment="1" applyProtection="1">
      <alignment/>
      <protection/>
    </xf>
    <xf numFmtId="49" fontId="0" fillId="33" borderId="16" xfId="0" applyNumberFormat="1" applyFont="1" applyFill="1" applyBorder="1" applyAlignment="1" applyProtection="1">
      <alignment horizontal="right"/>
      <protection/>
    </xf>
    <xf numFmtId="0" fontId="0" fillId="0" borderId="90" xfId="0" applyBorder="1" applyAlignment="1" applyProtection="1">
      <alignment/>
      <protection/>
    </xf>
    <xf numFmtId="2" fontId="0" fillId="0" borderId="90" xfId="0" applyNumberFormat="1" applyBorder="1" applyAlignment="1" applyProtection="1">
      <alignment/>
      <protection/>
    </xf>
    <xf numFmtId="49" fontId="0" fillId="33" borderId="69" xfId="0" applyNumberFormat="1" applyFill="1" applyBorder="1" applyAlignment="1" applyProtection="1">
      <alignment horizontal="right"/>
      <protection/>
    </xf>
    <xf numFmtId="0" fontId="35" fillId="33" borderId="89" xfId="0" applyFont="1" applyFill="1" applyBorder="1" applyAlignment="1" applyProtection="1">
      <alignment horizontal="center" wrapText="1"/>
      <protection/>
    </xf>
    <xf numFmtId="49" fontId="37" fillId="33" borderId="10" xfId="0" applyNumberFormat="1" applyFont="1" applyFill="1" applyBorder="1" applyAlignment="1" applyProtection="1">
      <alignment horizontal="right"/>
      <protection/>
    </xf>
    <xf numFmtId="0" fontId="37" fillId="33" borderId="20" xfId="0" applyFont="1" applyFill="1" applyBorder="1" applyAlignment="1" applyProtection="1">
      <alignment horizontal="left" wrapText="1"/>
      <protection/>
    </xf>
    <xf numFmtId="0" fontId="0" fillId="33" borderId="28" xfId="0" applyFont="1" applyFill="1" applyBorder="1" applyAlignment="1" applyProtection="1">
      <alignment horizontal="center"/>
      <protection/>
    </xf>
    <xf numFmtId="2" fontId="0" fillId="33" borderId="28" xfId="0" applyNumberFormat="1" applyFill="1" applyBorder="1" applyAlignment="1" applyProtection="1">
      <alignment horizontal="center"/>
      <protection/>
    </xf>
    <xf numFmtId="2" fontId="0" fillId="33" borderId="2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0" fontId="85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left"/>
      <protection/>
    </xf>
    <xf numFmtId="2" fontId="35" fillId="37" borderId="15" xfId="0" applyNumberFormat="1" applyFont="1" applyFill="1" applyBorder="1" applyAlignment="1" applyProtection="1">
      <alignment/>
      <protection/>
    </xf>
    <xf numFmtId="2" fontId="0" fillId="0" borderId="15" xfId="0" applyNumberFormat="1" applyFill="1" applyBorder="1" applyAlignment="1" applyProtection="1">
      <alignment/>
      <protection locked="0"/>
    </xf>
    <xf numFmtId="2" fontId="35" fillId="0" borderId="15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3" fillId="0" borderId="91" xfId="54" applyFont="1" applyBorder="1" applyAlignment="1" applyProtection="1">
      <alignment horizontal="center"/>
      <protection locked="0"/>
    </xf>
    <xf numFmtId="0" fontId="3" fillId="0" borderId="86" xfId="54" applyFont="1" applyBorder="1" applyAlignment="1" applyProtection="1">
      <alignment horizontal="center"/>
      <protection locked="0"/>
    </xf>
    <xf numFmtId="0" fontId="3" fillId="0" borderId="47" xfId="54" applyFont="1" applyBorder="1" applyAlignment="1" applyProtection="1">
      <alignment horizontal="center"/>
      <protection locked="0"/>
    </xf>
    <xf numFmtId="0" fontId="4" fillId="33" borderId="36" xfId="54" applyFont="1" applyFill="1" applyBorder="1" applyAlignment="1" applyProtection="1">
      <alignment horizontal="left"/>
      <protection/>
    </xf>
    <xf numFmtId="0" fontId="4" fillId="33" borderId="0" xfId="54" applyFont="1" applyFill="1" applyBorder="1" applyAlignment="1" applyProtection="1">
      <alignment horizontal="left"/>
      <protection/>
    </xf>
    <xf numFmtId="0" fontId="4" fillId="33" borderId="35" xfId="54" applyFont="1" applyFill="1" applyBorder="1" applyAlignment="1" applyProtection="1">
      <alignment horizontal="left"/>
      <protection/>
    </xf>
    <xf numFmtId="0" fontId="3" fillId="0" borderId="11" xfId="54" applyFont="1" applyFill="1" applyBorder="1" applyAlignment="1" applyProtection="1">
      <alignment horizontal="center"/>
      <protection locked="0"/>
    </xf>
    <xf numFmtId="0" fontId="3" fillId="0" borderId="92" xfId="54" applyFont="1" applyFill="1" applyBorder="1" applyAlignment="1" applyProtection="1">
      <alignment horizontal="center"/>
      <protection locked="0"/>
    </xf>
    <xf numFmtId="0" fontId="3" fillId="0" borderId="93" xfId="54" applyFont="1" applyFill="1" applyBorder="1" applyAlignment="1" applyProtection="1">
      <alignment horizontal="center"/>
      <protection locked="0"/>
    </xf>
    <xf numFmtId="0" fontId="3" fillId="0" borderId="21" xfId="54" applyFont="1" applyFill="1" applyBorder="1" applyAlignment="1" applyProtection="1">
      <alignment horizontal="center"/>
      <protection locked="0"/>
    </xf>
    <xf numFmtId="0" fontId="3" fillId="0" borderId="86" xfId="54" applyFont="1" applyFill="1" applyBorder="1" applyAlignment="1" applyProtection="1">
      <alignment horizontal="center"/>
      <protection locked="0"/>
    </xf>
    <xf numFmtId="0" fontId="3" fillId="0" borderId="47" xfId="54" applyFont="1" applyFill="1" applyBorder="1" applyAlignment="1" applyProtection="1">
      <alignment horizontal="center"/>
      <protection locked="0"/>
    </xf>
    <xf numFmtId="0" fontId="14" fillId="33" borderId="94" xfId="54" applyFont="1" applyFill="1" applyBorder="1" applyAlignment="1" applyProtection="1">
      <alignment horizontal="center" vertical="top" wrapText="1"/>
      <protection/>
    </xf>
    <xf numFmtId="0" fontId="14" fillId="33" borderId="95" xfId="54" applyFont="1" applyFill="1" applyBorder="1" applyAlignment="1" applyProtection="1">
      <alignment horizontal="center" vertical="top" wrapText="1"/>
      <protection/>
    </xf>
    <xf numFmtId="0" fontId="14" fillId="33" borderId="96" xfId="54" applyFont="1" applyFill="1" applyBorder="1" applyAlignment="1" applyProtection="1">
      <alignment horizontal="center" vertical="top" wrapText="1"/>
      <protection/>
    </xf>
    <xf numFmtId="0" fontId="3" fillId="0" borderId="81" xfId="54" applyFont="1" applyBorder="1" applyAlignment="1" applyProtection="1">
      <alignment horizontal="center"/>
      <protection locked="0"/>
    </xf>
    <xf numFmtId="0" fontId="3" fillId="0" borderId="17" xfId="54" applyFont="1" applyBorder="1" applyAlignment="1" applyProtection="1">
      <alignment horizontal="center"/>
      <protection locked="0"/>
    </xf>
    <xf numFmtId="0" fontId="3" fillId="0" borderId="97" xfId="54" applyFont="1" applyBorder="1" applyAlignment="1" applyProtection="1">
      <alignment horizontal="center"/>
      <protection locked="0"/>
    </xf>
    <xf numFmtId="0" fontId="5" fillId="0" borderId="21" xfId="42" applyBorder="1" applyAlignment="1" applyProtection="1">
      <alignment horizontal="center"/>
      <protection locked="0"/>
    </xf>
    <xf numFmtId="0" fontId="22" fillId="0" borderId="86" xfId="43" applyFont="1" applyBorder="1" applyAlignment="1" applyProtection="1">
      <alignment horizontal="center"/>
      <protection locked="0"/>
    </xf>
    <xf numFmtId="0" fontId="22" fillId="0" borderId="47" xfId="43" applyFont="1" applyBorder="1" applyAlignment="1" applyProtection="1">
      <alignment horizontal="center"/>
      <protection locked="0"/>
    </xf>
    <xf numFmtId="0" fontId="4" fillId="33" borderId="36" xfId="54" applyFont="1" applyFill="1" applyBorder="1" applyAlignment="1" applyProtection="1">
      <alignment horizontal="left" wrapText="1"/>
      <protection/>
    </xf>
    <xf numFmtId="0" fontId="4" fillId="33" borderId="0" xfId="54" applyFont="1" applyFill="1" applyBorder="1" applyAlignment="1" applyProtection="1">
      <alignment horizontal="left" wrapText="1"/>
      <protection/>
    </xf>
    <xf numFmtId="0" fontId="3" fillId="33" borderId="36" xfId="54" applyFont="1" applyFill="1" applyBorder="1" applyAlignment="1" applyProtection="1">
      <alignment horizontal="left" vertical="top" indent="3"/>
      <protection/>
    </xf>
    <xf numFmtId="0" fontId="3" fillId="33" borderId="0" xfId="54" applyFont="1" applyFill="1" applyBorder="1" applyAlignment="1" applyProtection="1">
      <alignment horizontal="left" vertical="top" indent="3"/>
      <protection/>
    </xf>
    <xf numFmtId="0" fontId="3" fillId="0" borderId="21" xfId="54" applyFont="1" applyFill="1" applyBorder="1" applyAlignment="1" applyProtection="1">
      <alignment horizontal="center" wrapText="1"/>
      <protection locked="0"/>
    </xf>
    <xf numFmtId="0" fontId="3" fillId="0" borderId="86" xfId="54" applyFont="1" applyFill="1" applyBorder="1" applyAlignment="1" applyProtection="1">
      <alignment horizontal="center" wrapText="1"/>
      <protection locked="0"/>
    </xf>
    <xf numFmtId="0" fontId="3" fillId="0" borderId="47" xfId="54" applyFont="1" applyFill="1" applyBorder="1" applyAlignment="1" applyProtection="1">
      <alignment horizontal="center" wrapText="1"/>
      <protection locked="0"/>
    </xf>
    <xf numFmtId="0" fontId="13" fillId="33" borderId="36" xfId="54" applyFont="1" applyFill="1" applyBorder="1" applyAlignment="1" applyProtection="1">
      <alignment horizontal="left" vertical="top"/>
      <protection/>
    </xf>
    <xf numFmtId="0" fontId="13" fillId="33" borderId="0" xfId="54" applyFont="1" applyFill="1" applyBorder="1" applyAlignment="1" applyProtection="1">
      <alignment horizontal="left" vertical="top"/>
      <protection/>
    </xf>
    <xf numFmtId="0" fontId="13" fillId="33" borderId="35" xfId="54" applyFont="1" applyFill="1" applyBorder="1" applyAlignment="1" applyProtection="1">
      <alignment horizontal="left" vertical="top"/>
      <protection/>
    </xf>
    <xf numFmtId="49" fontId="3" fillId="0" borderId="21" xfId="54" applyNumberFormat="1" applyFont="1" applyBorder="1" applyAlignment="1" applyProtection="1">
      <alignment horizontal="center"/>
      <protection locked="0"/>
    </xf>
    <xf numFmtId="49" fontId="3" fillId="0" borderId="86" xfId="54" applyNumberFormat="1" applyFont="1" applyBorder="1" applyAlignment="1" applyProtection="1">
      <alignment horizontal="center"/>
      <protection locked="0"/>
    </xf>
    <xf numFmtId="49" fontId="3" fillId="0" borderId="47" xfId="54" applyNumberFormat="1" applyFont="1" applyBorder="1" applyAlignment="1" applyProtection="1">
      <alignment horizontal="center"/>
      <protection locked="0"/>
    </xf>
    <xf numFmtId="0" fontId="4" fillId="33" borderId="36" xfId="54" applyFont="1" applyFill="1" applyBorder="1" applyAlignment="1" applyProtection="1">
      <alignment horizontal="center" wrapText="1"/>
      <protection/>
    </xf>
    <xf numFmtId="0" fontId="4" fillId="33" borderId="0" xfId="54" applyFont="1" applyFill="1" applyBorder="1" applyAlignment="1" applyProtection="1">
      <alignment horizontal="center" wrapText="1"/>
      <protection/>
    </xf>
    <xf numFmtId="0" fontId="4" fillId="33" borderId="35" xfId="54" applyFont="1" applyFill="1" applyBorder="1" applyAlignment="1" applyProtection="1">
      <alignment horizontal="center" wrapText="1"/>
      <protection/>
    </xf>
    <xf numFmtId="0" fontId="3" fillId="33" borderId="36" xfId="54" applyFont="1" applyFill="1" applyBorder="1" applyAlignment="1" applyProtection="1">
      <alignment horizontal="center" vertical="top"/>
      <protection/>
    </xf>
    <xf numFmtId="0" fontId="3" fillId="33" borderId="0" xfId="54" applyFont="1" applyFill="1" applyBorder="1" applyAlignment="1" applyProtection="1">
      <alignment horizontal="center" vertical="top"/>
      <protection/>
    </xf>
    <xf numFmtId="0" fontId="4" fillId="33" borderId="35" xfId="54" applyFont="1" applyFill="1" applyBorder="1" applyAlignment="1" applyProtection="1">
      <alignment horizontal="left" wrapText="1"/>
      <protection/>
    </xf>
    <xf numFmtId="0" fontId="3" fillId="0" borderId="0" xfId="54" applyFont="1" applyBorder="1" applyAlignment="1" applyProtection="1">
      <alignment/>
      <protection/>
    </xf>
    <xf numFmtId="0" fontId="3" fillId="0" borderId="35" xfId="54" applyFont="1" applyBorder="1" applyAlignment="1" applyProtection="1">
      <alignment/>
      <protection/>
    </xf>
    <xf numFmtId="0" fontId="3" fillId="33" borderId="36" xfId="54" applyFont="1" applyFill="1" applyBorder="1" applyAlignment="1" applyProtection="1">
      <alignment horizontal="left" vertical="center" indent="3"/>
      <protection/>
    </xf>
    <xf numFmtId="0" fontId="3" fillId="33" borderId="0" xfId="54" applyFont="1" applyFill="1" applyBorder="1" applyAlignment="1" applyProtection="1">
      <alignment horizontal="left" vertical="center" indent="3"/>
      <protection/>
    </xf>
    <xf numFmtId="0" fontId="3" fillId="33" borderId="65" xfId="54" applyFont="1" applyFill="1" applyBorder="1" applyAlignment="1" applyProtection="1">
      <alignment horizontal="left" vertical="center" indent="3"/>
      <protection/>
    </xf>
    <xf numFmtId="0" fontId="3" fillId="0" borderId="21" xfId="54" applyFont="1" applyBorder="1" applyAlignment="1" applyProtection="1">
      <alignment horizontal="center" wrapText="1"/>
      <protection locked="0"/>
    </xf>
    <xf numFmtId="0" fontId="3" fillId="0" borderId="86" xfId="54" applyFont="1" applyBorder="1" applyAlignment="1" applyProtection="1">
      <alignment horizontal="center" wrapText="1"/>
      <protection locked="0"/>
    </xf>
    <xf numFmtId="0" fontId="3" fillId="0" borderId="47" xfId="54" applyFont="1" applyBorder="1" applyAlignment="1" applyProtection="1">
      <alignment horizontal="center" wrapText="1"/>
      <protection locked="0"/>
    </xf>
    <xf numFmtId="0" fontId="3" fillId="0" borderId="21" xfId="54" applyFont="1" applyBorder="1" applyAlignment="1" applyProtection="1">
      <alignment horizontal="center" vertical="center" wrapText="1"/>
      <protection locked="0"/>
    </xf>
    <xf numFmtId="0" fontId="3" fillId="0" borderId="86" xfId="54" applyFont="1" applyBorder="1" applyAlignment="1" applyProtection="1">
      <alignment horizontal="center" vertical="center" wrapText="1"/>
      <protection locked="0"/>
    </xf>
    <xf numFmtId="0" fontId="3" fillId="0" borderId="47" xfId="54" applyFont="1" applyBorder="1" applyAlignment="1" applyProtection="1">
      <alignment horizontal="center" vertical="center" wrapText="1"/>
      <protection locked="0"/>
    </xf>
    <xf numFmtId="0" fontId="3" fillId="33" borderId="17" xfId="54" applyFont="1" applyFill="1" applyBorder="1" applyAlignment="1" applyProtection="1">
      <alignment horizontal="center" vertical="top"/>
      <protection/>
    </xf>
    <xf numFmtId="0" fontId="3" fillId="33" borderId="97" xfId="54" applyFont="1" applyFill="1" applyBorder="1" applyAlignment="1" applyProtection="1">
      <alignment horizontal="center" vertical="top"/>
      <protection/>
    </xf>
    <xf numFmtId="0" fontId="3" fillId="0" borderId="21" xfId="54" applyFont="1" applyFill="1" applyBorder="1" applyAlignment="1" applyProtection="1">
      <alignment horizontal="center" vertical="center" wrapText="1"/>
      <protection/>
    </xf>
    <xf numFmtId="0" fontId="3" fillId="0" borderId="86" xfId="54" applyFont="1" applyFill="1" applyBorder="1" applyAlignment="1" applyProtection="1">
      <alignment horizontal="center" vertical="center" wrapText="1"/>
      <protection/>
    </xf>
    <xf numFmtId="0" fontId="3" fillId="0" borderId="47" xfId="54" applyFont="1" applyFill="1" applyBorder="1" applyAlignment="1" applyProtection="1">
      <alignment horizontal="center" vertical="center" wrapText="1"/>
      <protection/>
    </xf>
    <xf numFmtId="0" fontId="24" fillId="33" borderId="18" xfId="0" applyFont="1" applyFill="1" applyBorder="1" applyAlignment="1" applyProtection="1">
      <alignment horizontal="center" vertical="center" wrapText="1"/>
      <protection/>
    </xf>
    <xf numFmtId="0" fontId="24" fillId="33" borderId="80" xfId="0" applyFont="1" applyFill="1" applyBorder="1" applyAlignment="1" applyProtection="1">
      <alignment horizontal="center" vertical="center" wrapText="1"/>
      <protection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13" fillId="33" borderId="80" xfId="0" applyFont="1" applyFill="1" applyBorder="1" applyAlignment="1" applyProtection="1">
      <alignment horizontal="center" vertical="center" wrapText="1"/>
      <protection/>
    </xf>
    <xf numFmtId="0" fontId="20" fillId="33" borderId="21" xfId="0" applyFont="1" applyFill="1" applyBorder="1" applyAlignment="1" applyProtection="1">
      <alignment horizontal="center"/>
      <protection/>
    </xf>
    <xf numFmtId="0" fontId="20" fillId="33" borderId="86" xfId="0" applyFont="1" applyFill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20" fillId="33" borderId="51" xfId="0" applyFont="1" applyFill="1" applyBorder="1" applyAlignment="1" applyProtection="1">
      <alignment horizontal="center"/>
      <protection/>
    </xf>
    <xf numFmtId="0" fontId="40" fillId="33" borderId="21" xfId="0" applyFont="1" applyFill="1" applyBorder="1" applyAlignment="1" applyProtection="1">
      <alignment horizontal="center"/>
      <protection/>
    </xf>
    <xf numFmtId="0" fontId="40" fillId="33" borderId="86" xfId="0" applyFont="1" applyFill="1" applyBorder="1" applyAlignment="1" applyProtection="1">
      <alignment horizontal="center"/>
      <protection/>
    </xf>
    <xf numFmtId="0" fontId="24" fillId="33" borderId="11" xfId="0" applyFont="1" applyFill="1" applyBorder="1" applyAlignment="1" applyProtection="1">
      <alignment horizontal="center" vertical="center" wrapText="1"/>
      <protection/>
    </xf>
    <xf numFmtId="0" fontId="24" fillId="33" borderId="92" xfId="0" applyFont="1" applyFill="1" applyBorder="1" applyAlignment="1" applyProtection="1">
      <alignment horizontal="center" vertical="center" wrapText="1"/>
      <protection/>
    </xf>
    <xf numFmtId="0" fontId="24" fillId="33" borderId="98" xfId="0" applyFont="1" applyFill="1" applyBorder="1" applyAlignment="1" applyProtection="1">
      <alignment horizontal="center" vertical="center" wrapText="1"/>
      <protection/>
    </xf>
    <xf numFmtId="0" fontId="40" fillId="33" borderId="51" xfId="0" applyFont="1" applyFill="1" applyBorder="1" applyAlignment="1" applyProtection="1">
      <alignment horizontal="center"/>
      <protection/>
    </xf>
    <xf numFmtId="0" fontId="39" fillId="33" borderId="21" xfId="0" applyFont="1" applyFill="1" applyBorder="1" applyAlignment="1" applyProtection="1">
      <alignment horizontal="center"/>
      <protection/>
    </xf>
    <xf numFmtId="0" fontId="39" fillId="33" borderId="86" xfId="0" applyFont="1" applyFill="1" applyBorder="1" applyAlignment="1" applyProtection="1">
      <alignment horizontal="center"/>
      <protection/>
    </xf>
    <xf numFmtId="0" fontId="39" fillId="33" borderId="51" xfId="0" applyFont="1" applyFill="1" applyBorder="1" applyAlignment="1" applyProtection="1">
      <alignment horizontal="center"/>
      <protection/>
    </xf>
    <xf numFmtId="0" fontId="24" fillId="33" borderId="21" xfId="0" applyFont="1" applyFill="1" applyBorder="1" applyAlignment="1" applyProtection="1">
      <alignment horizontal="center" vertical="center" wrapText="1"/>
      <protection/>
    </xf>
    <xf numFmtId="0" fontId="24" fillId="33" borderId="51" xfId="0" applyFont="1" applyFill="1" applyBorder="1" applyAlignment="1" applyProtection="1">
      <alignment horizontal="center" vertical="center" wrapText="1"/>
      <protection/>
    </xf>
    <xf numFmtId="0" fontId="24" fillId="33" borderId="63" xfId="0" applyFont="1" applyFill="1" applyBorder="1" applyAlignment="1" applyProtection="1">
      <alignment horizontal="center" vertical="center" wrapText="1"/>
      <protection/>
    </xf>
    <xf numFmtId="0" fontId="24" fillId="33" borderId="63" xfId="0" applyFont="1" applyFill="1" applyBorder="1" applyAlignment="1" applyProtection="1">
      <alignment/>
      <protection/>
    </xf>
    <xf numFmtId="0" fontId="24" fillId="33" borderId="45" xfId="0" applyFont="1" applyFill="1" applyBorder="1" applyAlignment="1" applyProtection="1">
      <alignment/>
      <protection/>
    </xf>
    <xf numFmtId="0" fontId="24" fillId="33" borderId="44" xfId="0" applyFont="1" applyFill="1" applyBorder="1" applyAlignment="1" applyProtection="1">
      <alignment horizontal="center" vertical="center" wrapText="1"/>
      <protection/>
    </xf>
    <xf numFmtId="0" fontId="24" fillId="33" borderId="73" xfId="0" applyFont="1" applyFill="1" applyBorder="1" applyAlignment="1" applyProtection="1">
      <alignment horizontal="center" vertical="center" wrapText="1"/>
      <protection/>
    </xf>
    <xf numFmtId="0" fontId="24" fillId="33" borderId="74" xfId="0" applyFont="1" applyFill="1" applyBorder="1" applyAlignment="1" applyProtection="1">
      <alignment horizontal="center" vertical="center" wrapText="1"/>
      <protection/>
    </xf>
    <xf numFmtId="0" fontId="24" fillId="33" borderId="67" xfId="0" applyFont="1" applyFill="1" applyBorder="1" applyAlignment="1" applyProtection="1">
      <alignment horizontal="center" vertical="center" wrapText="1"/>
      <protection/>
    </xf>
    <xf numFmtId="0" fontId="24" fillId="33" borderId="4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4" fillId="37" borderId="88" xfId="0" applyFont="1" applyFill="1" applyBorder="1" applyAlignment="1" applyProtection="1">
      <alignment horizontal="center" vertical="center" textRotation="90" wrapText="1"/>
      <protection/>
    </xf>
    <xf numFmtId="0" fontId="24" fillId="37" borderId="99" xfId="0" applyFont="1" applyFill="1" applyBorder="1" applyAlignment="1" applyProtection="1">
      <alignment horizontal="center" vertical="center" textRotation="90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33" borderId="67" xfId="0" applyFont="1" applyFill="1" applyBorder="1" applyAlignment="1" applyProtection="1">
      <alignment horizontal="center" vertical="center"/>
      <protection/>
    </xf>
    <xf numFmtId="0" fontId="13" fillId="33" borderId="63" xfId="0" applyFont="1" applyFill="1" applyBorder="1" applyAlignment="1" applyProtection="1">
      <alignment horizontal="center" vertical="center"/>
      <protection/>
    </xf>
    <xf numFmtId="0" fontId="13" fillId="33" borderId="45" xfId="0" applyFont="1" applyFill="1" applyBorder="1" applyAlignment="1" applyProtection="1">
      <alignment horizontal="center" vertical="center"/>
      <protection/>
    </xf>
    <xf numFmtId="0" fontId="13" fillId="33" borderId="67" xfId="0" applyFont="1" applyFill="1" applyBorder="1" applyAlignment="1" applyProtection="1">
      <alignment/>
      <protection/>
    </xf>
    <xf numFmtId="0" fontId="13" fillId="33" borderId="63" xfId="0" applyFont="1" applyFill="1" applyBorder="1" applyAlignment="1" applyProtection="1">
      <alignment/>
      <protection/>
    </xf>
    <xf numFmtId="0" fontId="13" fillId="33" borderId="45" xfId="0" applyFont="1" applyFill="1" applyBorder="1" applyAlignment="1" applyProtection="1">
      <alignment/>
      <protection/>
    </xf>
    <xf numFmtId="0" fontId="24" fillId="33" borderId="44" xfId="0" applyFont="1" applyFill="1" applyBorder="1" applyAlignment="1" applyProtection="1">
      <alignment horizontal="center"/>
      <protection/>
    </xf>
    <xf numFmtId="0" fontId="24" fillId="33" borderId="73" xfId="0" applyFont="1" applyFill="1" applyBorder="1" applyAlignment="1" applyProtection="1">
      <alignment horizontal="center"/>
      <protection/>
    </xf>
    <xf numFmtId="0" fontId="24" fillId="33" borderId="7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0" fontId="13" fillId="36" borderId="33" xfId="0" applyFont="1" applyFill="1" applyBorder="1" applyAlignment="1" applyProtection="1">
      <alignment horizontal="center" vertical="center"/>
      <protection/>
    </xf>
    <xf numFmtId="0" fontId="13" fillId="36" borderId="57" xfId="0" applyFont="1" applyFill="1" applyBorder="1" applyAlignment="1" applyProtection="1">
      <alignment horizontal="center" vertical="center"/>
      <protection/>
    </xf>
    <xf numFmtId="0" fontId="13" fillId="0" borderId="81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13" fillId="0" borderId="52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 wrapText="1"/>
      <protection/>
    </xf>
    <xf numFmtId="0" fontId="13" fillId="33" borderId="30" xfId="0" applyFont="1" applyFill="1" applyBorder="1" applyAlignment="1" applyProtection="1">
      <alignment horizontal="center" vertical="center"/>
      <protection/>
    </xf>
    <xf numFmtId="0" fontId="13" fillId="33" borderId="44" xfId="0" applyFont="1" applyFill="1" applyBorder="1" applyAlignment="1" applyProtection="1">
      <alignment horizontal="center" vertical="center"/>
      <protection/>
    </xf>
    <xf numFmtId="0" fontId="13" fillId="33" borderId="32" xfId="0" applyFont="1" applyFill="1" applyBorder="1" applyAlignment="1" applyProtection="1">
      <alignment horizontal="center" vertical="center"/>
      <protection/>
    </xf>
    <xf numFmtId="0" fontId="13" fillId="33" borderId="33" xfId="0" applyFont="1" applyFill="1" applyBorder="1" applyAlignment="1" applyProtection="1">
      <alignment horizontal="center" vertical="center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13" fillId="33" borderId="33" xfId="0" applyFont="1" applyFill="1" applyBorder="1" applyAlignment="1" applyProtection="1">
      <alignment horizontal="center" vertical="center" wrapText="1"/>
      <protection/>
    </xf>
    <xf numFmtId="0" fontId="13" fillId="36" borderId="29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7" fillId="33" borderId="86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left" wrapText="1"/>
      <protection/>
    </xf>
    <xf numFmtId="0" fontId="1" fillId="0" borderId="86" xfId="0" applyFont="1" applyBorder="1" applyAlignment="1" applyProtection="1">
      <alignment horizontal="left" wrapText="1"/>
      <protection/>
    </xf>
    <xf numFmtId="0" fontId="1" fillId="0" borderId="5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17" xfId="0" applyFont="1" applyBorder="1" applyAlignment="1" applyProtection="1">
      <alignment horizontal="right"/>
      <protection/>
    </xf>
    <xf numFmtId="0" fontId="7" fillId="33" borderId="51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92" xfId="0" applyFont="1" applyFill="1" applyBorder="1" applyAlignment="1" applyProtection="1">
      <alignment horizontal="center" wrapText="1"/>
      <protection/>
    </xf>
    <xf numFmtId="0" fontId="1" fillId="33" borderId="98" xfId="0" applyFont="1" applyFill="1" applyBorder="1" applyAlignment="1" applyProtection="1">
      <alignment horizontal="center" wrapText="1"/>
      <protection/>
    </xf>
    <xf numFmtId="0" fontId="1" fillId="33" borderId="18" xfId="0" applyFont="1" applyFill="1" applyBorder="1" applyAlignment="1" applyProtection="1">
      <alignment horizontal="center" wrapText="1"/>
      <protection/>
    </xf>
    <xf numFmtId="0" fontId="1" fillId="33" borderId="80" xfId="0" applyFont="1" applyFill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left" wrapText="1"/>
      <protection locked="0"/>
    </xf>
    <xf numFmtId="0" fontId="1" fillId="0" borderId="86" xfId="0" applyFont="1" applyBorder="1" applyAlignment="1" applyProtection="1">
      <alignment horizontal="left" wrapText="1"/>
      <protection locked="0"/>
    </xf>
    <xf numFmtId="0" fontId="1" fillId="0" borderId="51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33" borderId="30" xfId="0" applyFont="1" applyFill="1" applyBorder="1" applyAlignment="1" applyProtection="1">
      <alignment horizontal="center" vertical="center" wrapText="1"/>
      <protection locked="0"/>
    </xf>
    <xf numFmtId="0" fontId="1" fillId="33" borderId="30" xfId="0" applyFont="1" applyFill="1" applyBorder="1" applyAlignment="1" applyProtection="1">
      <alignment horizontal="center" wrapText="1"/>
      <protection locked="0"/>
    </xf>
    <xf numFmtId="0" fontId="82" fillId="0" borderId="0" xfId="0" applyFont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 wrapText="1"/>
    </xf>
    <xf numFmtId="0" fontId="1" fillId="0" borderId="86" xfId="0" applyFont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80" xfId="0" applyFont="1" applyFill="1" applyBorder="1" applyAlignment="1">
      <alignment horizontal="center" vertical="center" wrapText="1"/>
    </xf>
    <xf numFmtId="0" fontId="1" fillId="33" borderId="98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82" fillId="0" borderId="0" xfId="0" applyFont="1" applyAlignment="1">
      <alignment horizontal="left" wrapText="1"/>
    </xf>
    <xf numFmtId="0" fontId="1" fillId="0" borderId="17" xfId="0" applyFont="1" applyBorder="1" applyAlignment="1">
      <alignment horizontal="right"/>
    </xf>
    <xf numFmtId="0" fontId="1" fillId="0" borderId="0" xfId="0" applyFont="1" applyAlignment="1" applyProtection="1">
      <alignment horizontal="center" wrapText="1"/>
      <protection/>
    </xf>
    <xf numFmtId="0" fontId="1" fillId="37" borderId="75" xfId="0" applyFont="1" applyFill="1" applyBorder="1" applyAlignment="1" applyProtection="1">
      <alignment horizontal="center" vertical="center" wrapText="1"/>
      <protection/>
    </xf>
    <xf numFmtId="0" fontId="1" fillId="37" borderId="23" xfId="0" applyFont="1" applyFill="1" applyBorder="1" applyAlignment="1" applyProtection="1">
      <alignment horizontal="center" vertical="center" wrapText="1"/>
      <protection/>
    </xf>
    <xf numFmtId="0" fontId="1" fillId="37" borderId="30" xfId="0" applyFont="1" applyFill="1" applyBorder="1" applyAlignment="1" applyProtection="1">
      <alignment horizontal="center"/>
      <protection/>
    </xf>
    <xf numFmtId="0" fontId="1" fillId="37" borderId="67" xfId="0" applyFont="1" applyFill="1" applyBorder="1" applyAlignment="1" applyProtection="1">
      <alignment horizontal="center" vertical="center"/>
      <protection/>
    </xf>
    <xf numFmtId="0" fontId="1" fillId="37" borderId="45" xfId="0" applyFont="1" applyFill="1" applyBorder="1" applyAlignment="1" applyProtection="1">
      <alignment horizontal="center" vertical="center"/>
      <protection/>
    </xf>
    <xf numFmtId="0" fontId="1" fillId="37" borderId="63" xfId="0" applyFont="1" applyFill="1" applyBorder="1" applyAlignment="1" applyProtection="1">
      <alignment horizontal="center" vertical="center"/>
      <protection/>
    </xf>
    <xf numFmtId="0" fontId="1" fillId="37" borderId="54" xfId="0" applyFont="1" applyFill="1" applyBorder="1" applyAlignment="1" applyProtection="1">
      <alignment horizontal="center" vertical="center"/>
      <protection/>
    </xf>
    <xf numFmtId="0" fontId="3" fillId="0" borderId="92" xfId="0" applyFont="1" applyFill="1" applyBorder="1" applyAlignment="1" applyProtection="1">
      <alignment horizontal="left" wrapText="1"/>
      <protection/>
    </xf>
    <xf numFmtId="0" fontId="3" fillId="0" borderId="17" xfId="0" applyFont="1" applyFill="1" applyBorder="1" applyAlignment="1" applyProtection="1">
      <alignment horizontal="left" wrapText="1"/>
      <protection/>
    </xf>
    <xf numFmtId="0" fontId="3" fillId="0" borderId="18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justify"/>
    </xf>
    <xf numFmtId="0" fontId="3" fillId="0" borderId="41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13" fillId="0" borderId="92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92" xfId="0" applyFont="1" applyFill="1" applyBorder="1" applyAlignment="1">
      <alignment horizontal="center"/>
    </xf>
    <xf numFmtId="0" fontId="1" fillId="33" borderId="98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wrapText="1"/>
    </xf>
    <xf numFmtId="0" fontId="1" fillId="33" borderId="80" xfId="0" applyFont="1" applyFill="1" applyBorder="1" applyAlignment="1">
      <alignment horizontal="center" wrapText="1"/>
    </xf>
    <xf numFmtId="0" fontId="1" fillId="33" borderId="75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1" fillId="33" borderId="7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4" fillId="33" borderId="81" xfId="0" applyNumberFormat="1" applyFont="1" applyFill="1" applyBorder="1" applyAlignment="1">
      <alignment horizontal="left"/>
    </xf>
    <xf numFmtId="0" fontId="4" fillId="33" borderId="17" xfId="0" applyNumberFormat="1" applyFont="1" applyFill="1" applyBorder="1" applyAlignment="1">
      <alignment horizontal="left"/>
    </xf>
    <xf numFmtId="0" fontId="4" fillId="33" borderId="52" xfId="0" applyNumberFormat="1" applyFont="1" applyFill="1" applyBorder="1" applyAlignment="1">
      <alignment horizontal="left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92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/>
    </xf>
    <xf numFmtId="0" fontId="7" fillId="33" borderId="86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92" xfId="0" applyFill="1" applyBorder="1" applyAlignment="1" applyProtection="1">
      <alignment horizontal="center" vertical="center"/>
      <protection/>
    </xf>
    <xf numFmtId="0" fontId="0" fillId="33" borderId="98" xfId="0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71" xfId="0" applyFont="1" applyFill="1" applyBorder="1" applyAlignment="1" applyProtection="1">
      <alignment horizontal="center" vertical="center" wrapText="1"/>
      <protection/>
    </xf>
    <xf numFmtId="0" fontId="3" fillId="33" borderId="100" xfId="0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RowLevel_0" xfId="1"/>
    <cellStyle name="RowLevel_1" xfId="3"/>
    <cellStyle name="RowLevel_2" xfId="5"/>
    <cellStyle name="RowLevel_3" xfId="7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ожение1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ожение1" xfId="54"/>
    <cellStyle name="Обычный_тарифы на 2002г с 1-0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Example " xfId="63"/>
    <cellStyle name="Тысячи_Example " xfId="64"/>
    <cellStyle name="Comma" xfId="65"/>
    <cellStyle name="Comma [0]" xfId="66"/>
    <cellStyle name="Хороший" xfId="67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lina_t.51@mail/ru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3"/>
    <pageSetUpPr fitToPage="1"/>
  </sheetPr>
  <dimension ref="A1:L59"/>
  <sheetViews>
    <sheetView showGridLines="0" zoomScaleSheetLayoutView="100" zoomScalePageLayoutView="0" workbookViewId="0" topLeftCell="A1">
      <pane ySplit="1" topLeftCell="A50" activePane="bottomLeft" state="frozen"/>
      <selection pane="topLeft" activeCell="A1" sqref="A1"/>
      <selection pane="bottomLeft" activeCell="E53" sqref="E53"/>
    </sheetView>
  </sheetViews>
  <sheetFormatPr defaultColWidth="11.421875" defaultRowHeight="12.75"/>
  <cols>
    <col min="1" max="1" width="32.28125" style="86" customWidth="1"/>
    <col min="2" max="2" width="22.140625" style="86" customWidth="1"/>
    <col min="3" max="6" width="13.8515625" style="86" customWidth="1"/>
    <col min="7" max="16384" width="11.421875" style="86" customWidth="1"/>
  </cols>
  <sheetData>
    <row r="1" spans="1:12" ht="15.75" thickTop="1">
      <c r="A1" s="745" t="s">
        <v>130</v>
      </c>
      <c r="B1" s="746"/>
      <c r="C1" s="746"/>
      <c r="D1" s="746"/>
      <c r="E1" s="746"/>
      <c r="F1" s="747"/>
      <c r="G1" s="85">
        <v>2</v>
      </c>
      <c r="H1" s="85"/>
      <c r="I1" s="85"/>
      <c r="J1" s="85"/>
      <c r="K1" s="85"/>
      <c r="L1" s="85"/>
    </row>
    <row r="2" spans="1:12" ht="18" thickBot="1">
      <c r="A2" s="736" t="s">
        <v>131</v>
      </c>
      <c r="B2" s="737"/>
      <c r="C2" s="737"/>
      <c r="D2" s="737"/>
      <c r="E2" s="737"/>
      <c r="F2" s="738"/>
      <c r="G2" s="85"/>
      <c r="H2" s="85"/>
      <c r="I2" s="85"/>
      <c r="J2" s="85"/>
      <c r="K2" s="85"/>
      <c r="L2" s="85"/>
    </row>
    <row r="3" spans="1:12" ht="15.75" thickBot="1">
      <c r="A3" s="733" t="s">
        <v>391</v>
      </c>
      <c r="B3" s="734"/>
      <c r="C3" s="734"/>
      <c r="D3" s="734"/>
      <c r="E3" s="734"/>
      <c r="F3" s="735"/>
      <c r="G3" s="85"/>
      <c r="H3" s="85"/>
      <c r="I3" s="85"/>
      <c r="J3" s="85"/>
      <c r="K3" s="85"/>
      <c r="L3" s="85"/>
    </row>
    <row r="4" spans="1:12" ht="18" thickBot="1">
      <c r="A4" s="736" t="s">
        <v>132</v>
      </c>
      <c r="B4" s="737"/>
      <c r="C4" s="737"/>
      <c r="D4" s="737"/>
      <c r="E4" s="737"/>
      <c r="F4" s="738"/>
      <c r="G4" s="85"/>
      <c r="H4" s="85"/>
      <c r="I4" s="85"/>
      <c r="J4" s="85"/>
      <c r="K4" s="85"/>
      <c r="L4" s="85"/>
    </row>
    <row r="5" spans="1:12" ht="19.5" customHeight="1" thickBot="1">
      <c r="A5" s="733"/>
      <c r="B5" s="734"/>
      <c r="C5" s="734"/>
      <c r="D5" s="734"/>
      <c r="E5" s="734"/>
      <c r="F5" s="735"/>
      <c r="G5" s="85"/>
      <c r="H5" s="85"/>
      <c r="I5" s="85"/>
      <c r="J5" s="85"/>
      <c r="K5" s="85"/>
      <c r="L5" s="85"/>
    </row>
    <row r="6" spans="1:12" ht="18" thickBot="1">
      <c r="A6" s="736" t="s">
        <v>178</v>
      </c>
      <c r="B6" s="737"/>
      <c r="C6" s="737"/>
      <c r="D6" s="737"/>
      <c r="E6" s="737"/>
      <c r="F6" s="738"/>
      <c r="G6" s="85"/>
      <c r="H6" s="85"/>
      <c r="I6" s="85"/>
      <c r="J6" s="85"/>
      <c r="K6" s="85"/>
      <c r="L6" s="85"/>
    </row>
    <row r="7" spans="1:12" ht="16.5" customHeight="1" thickBot="1">
      <c r="A7" s="136" t="s">
        <v>133</v>
      </c>
      <c r="B7" s="739">
        <v>355006</v>
      </c>
      <c r="C7" s="740"/>
      <c r="D7" s="740"/>
      <c r="E7" s="740"/>
      <c r="F7" s="741"/>
      <c r="G7" s="85"/>
      <c r="H7" s="85"/>
      <c r="I7" s="85"/>
      <c r="J7" s="85"/>
      <c r="K7" s="85"/>
      <c r="L7" s="85"/>
    </row>
    <row r="8" spans="1:12" ht="16.5" customHeight="1" thickBot="1">
      <c r="A8" s="136" t="s">
        <v>134</v>
      </c>
      <c r="B8" s="742" t="s">
        <v>392</v>
      </c>
      <c r="C8" s="743"/>
      <c r="D8" s="743"/>
      <c r="E8" s="743"/>
      <c r="F8" s="744"/>
      <c r="G8" s="85"/>
      <c r="H8" s="85"/>
      <c r="I8" s="85"/>
      <c r="J8" s="85"/>
      <c r="K8" s="85"/>
      <c r="L8" s="85"/>
    </row>
    <row r="9" spans="1:12" ht="16.5" customHeight="1" thickBot="1">
      <c r="A9" s="136" t="s">
        <v>135</v>
      </c>
      <c r="B9" s="742"/>
      <c r="C9" s="743"/>
      <c r="D9" s="743"/>
      <c r="E9" s="743"/>
      <c r="F9" s="744"/>
      <c r="G9" s="85"/>
      <c r="H9" s="85"/>
      <c r="I9" s="85"/>
      <c r="J9" s="85"/>
      <c r="K9" s="85"/>
      <c r="L9" s="85"/>
    </row>
    <row r="10" spans="1:12" ht="16.5" customHeight="1" thickBot="1">
      <c r="A10" s="136" t="s">
        <v>136</v>
      </c>
      <c r="B10" s="748" t="s">
        <v>393</v>
      </c>
      <c r="C10" s="749"/>
      <c r="D10" s="749"/>
      <c r="E10" s="749"/>
      <c r="F10" s="750"/>
      <c r="G10" s="85"/>
      <c r="H10" s="85"/>
      <c r="I10" s="85"/>
      <c r="J10" s="85"/>
      <c r="K10" s="85"/>
      <c r="L10" s="85"/>
    </row>
    <row r="11" spans="1:12" ht="18" thickBot="1">
      <c r="A11" s="736" t="s">
        <v>137</v>
      </c>
      <c r="B11" s="737"/>
      <c r="C11" s="737"/>
      <c r="D11" s="737"/>
      <c r="E11" s="737"/>
      <c r="F11" s="738"/>
      <c r="G11" s="85"/>
      <c r="H11" s="85"/>
      <c r="I11" s="85"/>
      <c r="J11" s="85"/>
      <c r="K11" s="85"/>
      <c r="L11" s="85"/>
    </row>
    <row r="12" spans="1:12" ht="15.75" customHeight="1" thickBot="1">
      <c r="A12" s="136" t="s">
        <v>138</v>
      </c>
      <c r="B12" s="742" t="s">
        <v>394</v>
      </c>
      <c r="C12" s="743"/>
      <c r="D12" s="743"/>
      <c r="E12" s="743"/>
      <c r="F12" s="744"/>
      <c r="G12" s="85"/>
      <c r="H12" s="85"/>
      <c r="I12" s="85"/>
      <c r="J12" s="85"/>
      <c r="K12" s="85"/>
      <c r="L12" s="85"/>
    </row>
    <row r="13" spans="1:12" ht="15.75" customHeight="1" thickBot="1">
      <c r="A13" s="136" t="s">
        <v>139</v>
      </c>
      <c r="B13" s="742" t="s">
        <v>395</v>
      </c>
      <c r="C13" s="743"/>
      <c r="D13" s="743"/>
      <c r="E13" s="743"/>
      <c r="F13" s="744"/>
      <c r="G13" s="85"/>
      <c r="H13" s="85"/>
      <c r="I13" s="85"/>
      <c r="J13" s="85"/>
      <c r="K13" s="85"/>
      <c r="L13" s="85"/>
    </row>
    <row r="14" spans="1:12" ht="17.25" customHeight="1" thickBot="1">
      <c r="A14" s="134" t="s">
        <v>140</v>
      </c>
      <c r="B14" s="742" t="s">
        <v>396</v>
      </c>
      <c r="C14" s="743"/>
      <c r="D14" s="743"/>
      <c r="E14" s="743"/>
      <c r="F14" s="744"/>
      <c r="G14" s="85"/>
      <c r="H14" s="85"/>
      <c r="I14" s="85"/>
      <c r="J14" s="85"/>
      <c r="K14" s="85"/>
      <c r="L14" s="85"/>
    </row>
    <row r="15" spans="1:12" ht="17.25" customHeight="1" thickBot="1">
      <c r="A15" s="138" t="s">
        <v>141</v>
      </c>
      <c r="B15" s="742" t="s">
        <v>396</v>
      </c>
      <c r="C15" s="743"/>
      <c r="D15" s="743"/>
      <c r="E15" s="743"/>
      <c r="F15" s="744"/>
      <c r="G15" s="85"/>
      <c r="H15" s="85"/>
      <c r="I15" s="85"/>
      <c r="J15" s="85"/>
      <c r="K15" s="85"/>
      <c r="L15" s="85"/>
    </row>
    <row r="16" spans="1:12" ht="36" customHeight="1" thickBot="1">
      <c r="A16" s="215" t="s">
        <v>201</v>
      </c>
      <c r="B16" s="742" t="s">
        <v>397</v>
      </c>
      <c r="C16" s="743"/>
      <c r="D16" s="743"/>
      <c r="E16" s="743"/>
      <c r="F16" s="744"/>
      <c r="G16" s="85"/>
      <c r="H16" s="85"/>
      <c r="I16" s="85"/>
      <c r="J16" s="85"/>
      <c r="K16" s="85"/>
      <c r="L16" s="85"/>
    </row>
    <row r="17" spans="1:12" ht="17.25" customHeight="1" thickBot="1">
      <c r="A17" s="138" t="s">
        <v>202</v>
      </c>
      <c r="B17" s="742" t="s">
        <v>396</v>
      </c>
      <c r="C17" s="743"/>
      <c r="D17" s="743"/>
      <c r="E17" s="743"/>
      <c r="F17" s="744"/>
      <c r="G17" s="85"/>
      <c r="H17" s="85"/>
      <c r="I17" s="85"/>
      <c r="J17" s="85"/>
      <c r="K17" s="85"/>
      <c r="L17" s="85"/>
    </row>
    <row r="18" spans="1:12" ht="17.25" customHeight="1" thickBot="1">
      <c r="A18" s="138" t="s">
        <v>203</v>
      </c>
      <c r="B18" s="751" t="s">
        <v>398</v>
      </c>
      <c r="C18" s="752"/>
      <c r="D18" s="752"/>
      <c r="E18" s="752"/>
      <c r="F18" s="753"/>
      <c r="G18" s="85"/>
      <c r="H18" s="85"/>
      <c r="I18" s="85"/>
      <c r="J18" s="85"/>
      <c r="K18" s="85"/>
      <c r="L18" s="85"/>
    </row>
    <row r="19" spans="1:12" ht="35.25" thickBot="1">
      <c r="A19" s="137" t="s">
        <v>204</v>
      </c>
      <c r="B19" s="758" t="s">
        <v>399</v>
      </c>
      <c r="C19" s="759"/>
      <c r="D19" s="759"/>
      <c r="E19" s="759"/>
      <c r="F19" s="760"/>
      <c r="G19" s="85"/>
      <c r="H19" s="85"/>
      <c r="I19" s="85"/>
      <c r="J19" s="85"/>
      <c r="K19" s="85"/>
      <c r="L19" s="85"/>
    </row>
    <row r="20" spans="1:12" ht="16.5" customHeight="1">
      <c r="A20" s="761" t="s">
        <v>142</v>
      </c>
      <c r="B20" s="762"/>
      <c r="C20" s="762"/>
      <c r="D20" s="762"/>
      <c r="E20" s="762"/>
      <c r="F20" s="763"/>
      <c r="G20" s="85"/>
      <c r="H20" s="85"/>
      <c r="I20" s="85"/>
      <c r="J20" s="85"/>
      <c r="K20" s="85"/>
      <c r="L20" s="85"/>
    </row>
    <row r="21" spans="1:12" ht="16.5" customHeight="1" thickBot="1">
      <c r="A21" s="138" t="s">
        <v>258</v>
      </c>
      <c r="B21" s="299"/>
      <c r="C21" s="299"/>
      <c r="D21" s="299"/>
      <c r="E21" s="299"/>
      <c r="F21" s="300"/>
      <c r="G21" s="85"/>
      <c r="H21" s="85"/>
      <c r="I21" s="85"/>
      <c r="J21" s="85"/>
      <c r="K21" s="85"/>
      <c r="L21" s="85"/>
    </row>
    <row r="22" spans="1:12" ht="16.5" customHeight="1" thickBot="1">
      <c r="A22" s="139" t="s">
        <v>259</v>
      </c>
      <c r="B22" s="764" t="s">
        <v>400</v>
      </c>
      <c r="C22" s="765"/>
      <c r="D22" s="765"/>
      <c r="E22" s="765"/>
      <c r="F22" s="766"/>
      <c r="G22" s="85"/>
      <c r="H22" s="85"/>
      <c r="I22" s="85"/>
      <c r="J22" s="85"/>
      <c r="K22" s="85"/>
      <c r="L22" s="85"/>
    </row>
    <row r="23" spans="1:12" ht="16.5" customHeight="1" thickBot="1">
      <c r="A23" s="139" t="s">
        <v>260</v>
      </c>
      <c r="B23" s="764" t="s">
        <v>401</v>
      </c>
      <c r="C23" s="765"/>
      <c r="D23" s="765"/>
      <c r="E23" s="765"/>
      <c r="F23" s="766"/>
      <c r="G23" s="85"/>
      <c r="H23" s="85"/>
      <c r="I23" s="85"/>
      <c r="J23" s="85"/>
      <c r="K23" s="85"/>
      <c r="L23" s="85"/>
    </row>
    <row r="24" spans="1:12" ht="16.5" customHeight="1" thickBot="1">
      <c r="A24" s="139" t="s">
        <v>261</v>
      </c>
      <c r="B24" s="764" t="s">
        <v>402</v>
      </c>
      <c r="C24" s="765"/>
      <c r="D24" s="765"/>
      <c r="E24" s="765"/>
      <c r="F24" s="766"/>
      <c r="G24" s="85"/>
      <c r="H24" s="85"/>
      <c r="I24" s="85"/>
      <c r="J24" s="85"/>
      <c r="K24" s="85"/>
      <c r="L24" s="85"/>
    </row>
    <row r="25" spans="1:12" ht="16.5" customHeight="1" thickBot="1">
      <c r="A25" s="139" t="s">
        <v>262</v>
      </c>
      <c r="B25" s="764" t="s">
        <v>403</v>
      </c>
      <c r="C25" s="765"/>
      <c r="D25" s="765"/>
      <c r="E25" s="765"/>
      <c r="F25" s="766"/>
      <c r="G25" s="85"/>
      <c r="H25" s="85"/>
      <c r="I25" s="85"/>
      <c r="J25" s="85"/>
      <c r="K25" s="85"/>
      <c r="L25" s="85"/>
    </row>
    <row r="26" spans="1:12" ht="16.5" customHeight="1" thickBot="1">
      <c r="A26" s="139" t="s">
        <v>263</v>
      </c>
      <c r="B26" s="764"/>
      <c r="C26" s="765"/>
      <c r="D26" s="765"/>
      <c r="E26" s="765"/>
      <c r="F26" s="766"/>
      <c r="G26" s="85"/>
      <c r="H26" s="85"/>
      <c r="I26" s="85"/>
      <c r="J26" s="85"/>
      <c r="K26" s="85"/>
      <c r="L26" s="85"/>
    </row>
    <row r="27" spans="1:12" ht="16.5" customHeight="1" thickBot="1">
      <c r="A27" s="139" t="s">
        <v>264</v>
      </c>
      <c r="B27" s="764" t="s">
        <v>404</v>
      </c>
      <c r="C27" s="765"/>
      <c r="D27" s="765"/>
      <c r="E27" s="765"/>
      <c r="F27" s="766"/>
      <c r="G27" s="85"/>
      <c r="H27" s="85"/>
      <c r="I27" s="85"/>
      <c r="J27" s="85"/>
      <c r="K27" s="85"/>
      <c r="L27" s="85"/>
    </row>
    <row r="28" spans="1:12" ht="16.5" customHeight="1" thickBot="1">
      <c r="A28" s="139" t="s">
        <v>265</v>
      </c>
      <c r="B28" s="764" t="s">
        <v>405</v>
      </c>
      <c r="C28" s="765"/>
      <c r="D28" s="765"/>
      <c r="E28" s="765"/>
      <c r="F28" s="766"/>
      <c r="G28" s="85"/>
      <c r="H28" s="85"/>
      <c r="I28" s="85"/>
      <c r="J28" s="85"/>
      <c r="K28" s="85"/>
      <c r="L28" s="85"/>
    </row>
    <row r="29" spans="1:12" ht="16.5" customHeight="1" thickBot="1">
      <c r="A29" s="139" t="s">
        <v>266</v>
      </c>
      <c r="B29" s="764" t="s">
        <v>406</v>
      </c>
      <c r="C29" s="765"/>
      <c r="D29" s="765"/>
      <c r="E29" s="765"/>
      <c r="F29" s="766"/>
      <c r="G29" s="85"/>
      <c r="H29" s="85"/>
      <c r="I29" s="85"/>
      <c r="J29" s="85"/>
      <c r="K29" s="85"/>
      <c r="L29" s="85"/>
    </row>
    <row r="30" spans="1:12" ht="16.5" customHeight="1" thickBot="1">
      <c r="A30" s="139" t="s">
        <v>267</v>
      </c>
      <c r="B30" s="764" t="s">
        <v>407</v>
      </c>
      <c r="C30" s="765"/>
      <c r="D30" s="765"/>
      <c r="E30" s="765"/>
      <c r="F30" s="766"/>
      <c r="G30" s="85"/>
      <c r="H30" s="85"/>
      <c r="I30" s="85"/>
      <c r="J30" s="85"/>
      <c r="K30" s="85"/>
      <c r="L30" s="85"/>
    </row>
    <row r="31" spans="1:12" ht="16.5" customHeight="1" thickBot="1">
      <c r="A31" s="139" t="s">
        <v>268</v>
      </c>
      <c r="B31" s="764" t="s">
        <v>408</v>
      </c>
      <c r="C31" s="765"/>
      <c r="D31" s="765"/>
      <c r="E31" s="765"/>
      <c r="F31" s="766"/>
      <c r="G31" s="85"/>
      <c r="H31" s="85"/>
      <c r="I31" s="85"/>
      <c r="J31" s="85"/>
      <c r="K31" s="85"/>
      <c r="L31" s="85"/>
    </row>
    <row r="32" spans="1:12" ht="16.5" customHeight="1">
      <c r="A32" s="767" t="s">
        <v>384</v>
      </c>
      <c r="B32" s="768"/>
      <c r="C32" s="768"/>
      <c r="D32" s="768"/>
      <c r="E32" s="768"/>
      <c r="F32" s="769"/>
      <c r="G32" s="85"/>
      <c r="H32" s="85"/>
      <c r="I32" s="85"/>
      <c r="J32" s="85"/>
      <c r="K32" s="85"/>
      <c r="L32" s="85"/>
    </row>
    <row r="33" spans="1:12" ht="46.5" thickBot="1">
      <c r="A33" s="139"/>
      <c r="B33" s="76" t="s">
        <v>123</v>
      </c>
      <c r="C33" s="76" t="s">
        <v>143</v>
      </c>
      <c r="D33" s="76" t="s">
        <v>144</v>
      </c>
      <c r="E33" s="76" t="s">
        <v>145</v>
      </c>
      <c r="F33" s="77" t="s">
        <v>146</v>
      </c>
      <c r="G33" s="85"/>
      <c r="H33" s="85"/>
      <c r="I33" s="85"/>
      <c r="J33" s="85"/>
      <c r="K33" s="85"/>
      <c r="L33" s="85"/>
    </row>
    <row r="34" spans="1:12" ht="14.25" customHeight="1">
      <c r="A34" s="313" t="s">
        <v>269</v>
      </c>
      <c r="B34" s="140">
        <f>SUM(B35:B39)</f>
        <v>731.08</v>
      </c>
      <c r="C34" s="141">
        <f>SUM(C35:C39)</f>
        <v>731.08</v>
      </c>
      <c r="D34" s="141">
        <f>SUM(D35:D39)</f>
        <v>0</v>
      </c>
      <c r="E34" s="141"/>
      <c r="F34" s="142"/>
      <c r="G34" s="85"/>
      <c r="H34" s="85"/>
      <c r="I34" s="85"/>
      <c r="J34" s="85"/>
      <c r="K34" s="85"/>
      <c r="L34" s="85"/>
    </row>
    <row r="35" spans="1:12" ht="14.25" customHeight="1">
      <c r="A35" s="313" t="s">
        <v>147</v>
      </c>
      <c r="B35" s="143">
        <f>D35+C35</f>
        <v>0</v>
      </c>
      <c r="C35" s="144"/>
      <c r="D35" s="144"/>
      <c r="E35" s="144"/>
      <c r="F35" s="145"/>
      <c r="G35" s="85"/>
      <c r="H35" s="85"/>
      <c r="I35" s="85"/>
      <c r="J35" s="85"/>
      <c r="K35" s="85"/>
      <c r="L35" s="85"/>
    </row>
    <row r="36" spans="1:12" ht="14.25" customHeight="1">
      <c r="A36" s="313" t="s">
        <v>148</v>
      </c>
      <c r="B36" s="143">
        <f>D36+C36</f>
        <v>212.04</v>
      </c>
      <c r="C36" s="144">
        <v>212.04</v>
      </c>
      <c r="D36" s="144"/>
      <c r="E36" s="144">
        <v>1592.19</v>
      </c>
      <c r="F36" s="145"/>
      <c r="G36" s="85"/>
      <c r="H36" s="85"/>
      <c r="I36" s="85"/>
      <c r="J36" s="85"/>
      <c r="K36" s="85"/>
      <c r="L36" s="85"/>
    </row>
    <row r="37" spans="1:12" ht="14.25" customHeight="1">
      <c r="A37" s="313" t="s">
        <v>23</v>
      </c>
      <c r="B37" s="143">
        <f>D37+C37</f>
        <v>516.6</v>
      </c>
      <c r="C37" s="144">
        <v>516.6</v>
      </c>
      <c r="D37" s="144"/>
      <c r="E37" s="144">
        <v>1592.19</v>
      </c>
      <c r="F37" s="145"/>
      <c r="G37" s="85"/>
      <c r="H37" s="85"/>
      <c r="I37" s="85"/>
      <c r="J37" s="85"/>
      <c r="K37" s="85"/>
      <c r="L37" s="85"/>
    </row>
    <row r="38" spans="1:12" ht="14.25" customHeight="1">
      <c r="A38" s="313" t="s">
        <v>110</v>
      </c>
      <c r="B38" s="143">
        <f>D38+C38</f>
        <v>2.44</v>
      </c>
      <c r="C38" s="144">
        <v>2.44</v>
      </c>
      <c r="D38" s="144"/>
      <c r="E38" s="144">
        <v>1592.19</v>
      </c>
      <c r="F38" s="145"/>
      <c r="G38" s="85"/>
      <c r="H38" s="85"/>
      <c r="I38" s="85"/>
      <c r="J38" s="85"/>
      <c r="K38" s="85"/>
      <c r="L38" s="85"/>
    </row>
    <row r="39" spans="1:12" ht="14.25" customHeight="1" thickBot="1">
      <c r="A39" s="313" t="s">
        <v>21</v>
      </c>
      <c r="B39" s="146">
        <f>D39+C39</f>
        <v>0</v>
      </c>
      <c r="C39" s="147"/>
      <c r="D39" s="147"/>
      <c r="E39" s="147"/>
      <c r="F39" s="148"/>
      <c r="G39" s="85"/>
      <c r="H39" s="85"/>
      <c r="I39" s="85"/>
      <c r="J39" s="85"/>
      <c r="K39" s="85"/>
      <c r="L39" s="85"/>
    </row>
    <row r="40" spans="1:12" ht="14.25" customHeight="1" thickBot="1">
      <c r="A40" s="313"/>
      <c r="B40" s="149"/>
      <c r="C40" s="149"/>
      <c r="D40" s="150"/>
      <c r="E40" s="149"/>
      <c r="F40" s="151"/>
      <c r="G40" s="85"/>
      <c r="H40" s="85"/>
      <c r="I40" s="85"/>
      <c r="J40" s="85"/>
      <c r="K40" s="85"/>
      <c r="L40" s="85"/>
    </row>
    <row r="41" spans="1:12" ht="14.25" customHeight="1" thickBot="1">
      <c r="A41" s="313" t="s">
        <v>149</v>
      </c>
      <c r="B41" s="152" t="s">
        <v>382</v>
      </c>
      <c r="C41" s="149"/>
      <c r="D41" s="150"/>
      <c r="E41" s="149"/>
      <c r="F41" s="151"/>
      <c r="G41" s="85"/>
      <c r="H41" s="85"/>
      <c r="I41" s="85"/>
      <c r="J41" s="85"/>
      <c r="K41" s="85"/>
      <c r="L41" s="85"/>
    </row>
    <row r="42" spans="1:12" ht="14.25" customHeight="1" thickBot="1">
      <c r="A42" s="313" t="s">
        <v>150</v>
      </c>
      <c r="B42" s="152" t="s">
        <v>383</v>
      </c>
      <c r="C42" s="153"/>
      <c r="D42" s="154"/>
      <c r="E42" s="153"/>
      <c r="F42" s="155"/>
      <c r="G42" s="85"/>
      <c r="H42" s="85"/>
      <c r="I42" s="85"/>
      <c r="J42" s="85"/>
      <c r="K42" s="85"/>
      <c r="L42" s="85"/>
    </row>
    <row r="43" spans="1:12" ht="42.75" customHeight="1" thickBot="1">
      <c r="A43" s="754" t="s">
        <v>270</v>
      </c>
      <c r="B43" s="755"/>
      <c r="C43" s="156" t="s">
        <v>325</v>
      </c>
      <c r="D43" s="156" t="s">
        <v>151</v>
      </c>
      <c r="E43" s="156" t="s">
        <v>152</v>
      </c>
      <c r="F43" s="157" t="s">
        <v>153</v>
      </c>
      <c r="G43" s="85"/>
      <c r="H43" s="85"/>
      <c r="I43" s="85"/>
      <c r="J43" s="85"/>
      <c r="K43" s="85"/>
      <c r="L43" s="85"/>
    </row>
    <row r="44" spans="1:12" ht="15.75" thickBot="1">
      <c r="A44" s="756" t="s">
        <v>154</v>
      </c>
      <c r="B44" s="757"/>
      <c r="C44" s="158"/>
      <c r="D44" s="159"/>
      <c r="E44" s="160">
        <v>3</v>
      </c>
      <c r="F44" s="135">
        <v>3</v>
      </c>
      <c r="G44" s="85"/>
      <c r="H44" s="85"/>
      <c r="I44" s="85"/>
      <c r="J44" s="85"/>
      <c r="K44" s="85"/>
      <c r="L44" s="85"/>
    </row>
    <row r="45" spans="1:12" ht="15.75" thickBot="1">
      <c r="A45" s="770" t="s">
        <v>155</v>
      </c>
      <c r="B45" s="771"/>
      <c r="C45" s="161"/>
      <c r="D45" s="162"/>
      <c r="E45" s="160">
        <v>1</v>
      </c>
      <c r="F45" s="135">
        <v>1</v>
      </c>
      <c r="G45" s="85"/>
      <c r="H45" s="85"/>
      <c r="I45" s="85"/>
      <c r="J45" s="85"/>
      <c r="K45" s="85"/>
      <c r="L45" s="85"/>
    </row>
    <row r="46" spans="1:12" ht="17.25" customHeight="1" thickBot="1">
      <c r="A46" s="754" t="s">
        <v>271</v>
      </c>
      <c r="B46" s="755"/>
      <c r="C46" s="755"/>
      <c r="D46" s="755"/>
      <c r="E46" s="755"/>
      <c r="F46" s="772"/>
      <c r="G46" s="85"/>
      <c r="H46" s="85"/>
      <c r="I46" s="85"/>
      <c r="J46" s="85"/>
      <c r="K46" s="85"/>
      <c r="L46" s="85"/>
    </row>
    <row r="47" spans="1:12" ht="30" customHeight="1" thickBot="1">
      <c r="A47" s="775" t="s">
        <v>156</v>
      </c>
      <c r="B47" s="776"/>
      <c r="C47" s="777"/>
      <c r="D47" s="778" t="s">
        <v>360</v>
      </c>
      <c r="E47" s="779"/>
      <c r="F47" s="780"/>
      <c r="G47" s="85"/>
      <c r="H47" s="85"/>
      <c r="I47" s="85"/>
      <c r="J47" s="85"/>
      <c r="K47" s="85"/>
      <c r="L47" s="85"/>
    </row>
    <row r="48" spans="1:12" ht="41.25" customHeight="1" thickBot="1">
      <c r="A48" s="775" t="s">
        <v>157</v>
      </c>
      <c r="B48" s="776"/>
      <c r="C48" s="777"/>
      <c r="D48" s="781" t="s">
        <v>409</v>
      </c>
      <c r="E48" s="782"/>
      <c r="F48" s="783"/>
      <c r="G48" s="85"/>
      <c r="H48" s="85"/>
      <c r="I48" s="85"/>
      <c r="J48" s="85"/>
      <c r="K48" s="85"/>
      <c r="L48" s="85"/>
    </row>
    <row r="49" spans="1:12" ht="18" thickBot="1">
      <c r="A49" s="78" t="s">
        <v>272</v>
      </c>
      <c r="B49" s="90"/>
      <c r="C49" s="784" t="s">
        <v>158</v>
      </c>
      <c r="D49" s="784"/>
      <c r="E49" s="784"/>
      <c r="F49" s="785"/>
      <c r="G49" s="85"/>
      <c r="H49" s="85"/>
      <c r="I49" s="85"/>
      <c r="J49" s="85"/>
      <c r="K49" s="85"/>
      <c r="L49" s="85"/>
    </row>
    <row r="50" spans="1:12" ht="38.25" thickBot="1">
      <c r="A50" s="79" t="s">
        <v>159</v>
      </c>
      <c r="B50" s="786"/>
      <c r="C50" s="787"/>
      <c r="D50" s="787"/>
      <c r="E50" s="787"/>
      <c r="F50" s="788"/>
      <c r="G50" s="85"/>
      <c r="H50" s="85"/>
      <c r="I50" s="85"/>
      <c r="J50" s="85"/>
      <c r="K50" s="85"/>
      <c r="L50" s="85"/>
    </row>
    <row r="51" spans="1:12" ht="42" thickBot="1">
      <c r="A51" s="79"/>
      <c r="B51" s="163" t="s">
        <v>160</v>
      </c>
      <c r="C51" s="163" t="s">
        <v>161</v>
      </c>
      <c r="D51" s="163" t="s">
        <v>162</v>
      </c>
      <c r="E51" s="163" t="s">
        <v>163</v>
      </c>
      <c r="F51" s="164" t="s">
        <v>164</v>
      </c>
      <c r="G51" s="85"/>
      <c r="H51" s="85"/>
      <c r="I51" s="85"/>
      <c r="J51" s="85"/>
      <c r="K51" s="85"/>
      <c r="L51" s="85"/>
    </row>
    <row r="52" spans="1:12" ht="29.25" customHeight="1" thickBot="1">
      <c r="A52" s="165" t="s">
        <v>385</v>
      </c>
      <c r="B52" s="166">
        <v>24.13</v>
      </c>
      <c r="C52" s="167">
        <v>1600</v>
      </c>
      <c r="D52" s="167"/>
      <c r="E52" s="167">
        <v>945</v>
      </c>
      <c r="F52" s="168">
        <v>879</v>
      </c>
      <c r="G52" s="85"/>
      <c r="H52" s="85"/>
      <c r="I52" s="85"/>
      <c r="J52" s="85"/>
      <c r="K52" s="85"/>
      <c r="L52" s="85"/>
    </row>
    <row r="53" spans="1:12" ht="36" customHeight="1">
      <c r="A53" s="80" t="s">
        <v>165</v>
      </c>
      <c r="B53" s="169"/>
      <c r="C53" s="169"/>
      <c r="D53" s="170"/>
      <c r="E53" s="171" t="s">
        <v>410</v>
      </c>
      <c r="F53" s="172"/>
      <c r="G53" s="85"/>
      <c r="H53" s="85"/>
      <c r="I53" s="85"/>
      <c r="J53" s="85"/>
      <c r="K53" s="85"/>
      <c r="L53" s="85"/>
    </row>
    <row r="54" spans="1:12" ht="15">
      <c r="A54" s="173" t="s">
        <v>166</v>
      </c>
      <c r="B54" s="773" t="s">
        <v>167</v>
      </c>
      <c r="C54" s="773"/>
      <c r="D54" s="773"/>
      <c r="E54" s="773"/>
      <c r="F54" s="774"/>
      <c r="G54" s="85"/>
      <c r="H54" s="85"/>
      <c r="I54" s="85"/>
      <c r="J54" s="85"/>
      <c r="K54" s="85"/>
      <c r="L54" s="85"/>
    </row>
    <row r="55" spans="1:12" ht="31.5" customHeight="1" thickBot="1">
      <c r="A55" s="81" t="s">
        <v>168</v>
      </c>
      <c r="B55" s="82"/>
      <c r="C55" s="83"/>
      <c r="D55" s="83"/>
      <c r="E55" s="83"/>
      <c r="F55" s="84"/>
      <c r="G55" s="85"/>
      <c r="H55" s="85"/>
      <c r="I55" s="85"/>
      <c r="J55" s="85"/>
      <c r="K55" s="85"/>
      <c r="L55" s="85"/>
    </row>
    <row r="56" spans="1:3" s="175" customFormat="1" ht="15.75" thickTop="1">
      <c r="A56" s="174"/>
      <c r="B56" s="174"/>
      <c r="C56" s="174"/>
    </row>
    <row r="57" spans="1:3" s="175" customFormat="1" ht="15">
      <c r="A57" s="174" t="s">
        <v>169</v>
      </c>
      <c r="B57" s="174"/>
      <c r="C57" s="174"/>
    </row>
    <row r="58" spans="1:3" s="175" customFormat="1" ht="15">
      <c r="A58" s="174" t="s">
        <v>170</v>
      </c>
      <c r="B58" s="174"/>
      <c r="C58" s="174"/>
    </row>
    <row r="59" spans="1:3" s="175" customFormat="1" ht="15">
      <c r="A59" s="174" t="s">
        <v>171</v>
      </c>
      <c r="B59" s="174"/>
      <c r="C59" s="174"/>
    </row>
    <row r="60" s="175" customFormat="1" ht="15"/>
    <row r="61" s="175" customFormat="1" ht="15"/>
    <row r="62" s="175" customFormat="1" ht="15"/>
    <row r="63" s="175" customFormat="1" ht="15"/>
    <row r="64" s="175" customFormat="1" ht="15"/>
    <row r="65" s="175" customFormat="1" ht="15"/>
    <row r="66" s="175" customFormat="1" ht="15"/>
    <row r="67" s="175" customFormat="1" ht="15"/>
    <row r="68" s="175" customFormat="1" ht="15"/>
    <row r="69" s="175" customFormat="1" ht="15"/>
    <row r="70" s="175" customFormat="1" ht="15"/>
    <row r="71" s="175" customFormat="1" ht="15"/>
    <row r="72" s="175" customFormat="1" ht="15"/>
    <row r="73" s="175" customFormat="1" ht="15"/>
    <row r="74" s="175" customFormat="1" ht="15"/>
    <row r="75" s="175" customFormat="1" ht="15"/>
    <row r="76" s="175" customFormat="1" ht="15"/>
    <row r="77" s="175" customFormat="1" ht="15"/>
    <row r="78" s="175" customFormat="1" ht="15"/>
    <row r="79" s="175" customFormat="1" ht="15"/>
    <row r="80" s="175" customFormat="1" ht="15"/>
    <row r="81" s="175" customFormat="1" ht="15"/>
    <row r="82" s="175" customFormat="1" ht="15"/>
  </sheetData>
  <sheetProtection/>
  <protectedRanges>
    <protectedRange password="D815" sqref="B7:F10 A3 A5 B52:F52 B12:F19 C35:F39 B41:B42 C44:F45 D47:F48 B22:F31" name="Диапазон1"/>
  </protectedRanges>
  <mergeCells count="42">
    <mergeCell ref="A45:B45"/>
    <mergeCell ref="A46:F46"/>
    <mergeCell ref="B54:F54"/>
    <mergeCell ref="A47:C47"/>
    <mergeCell ref="D47:F47"/>
    <mergeCell ref="A48:C48"/>
    <mergeCell ref="D48:F48"/>
    <mergeCell ref="C49:F49"/>
    <mergeCell ref="B50:F50"/>
    <mergeCell ref="B24:F24"/>
    <mergeCell ref="B25:F25"/>
    <mergeCell ref="B26:F26"/>
    <mergeCell ref="A32:F32"/>
    <mergeCell ref="B27:F27"/>
    <mergeCell ref="B28:F28"/>
    <mergeCell ref="B29:F29"/>
    <mergeCell ref="B30:F30"/>
    <mergeCell ref="B31:F31"/>
    <mergeCell ref="B15:F15"/>
    <mergeCell ref="B18:F18"/>
    <mergeCell ref="B16:F16"/>
    <mergeCell ref="B17:F17"/>
    <mergeCell ref="A43:B43"/>
    <mergeCell ref="A44:B44"/>
    <mergeCell ref="B19:F19"/>
    <mergeCell ref="A20:F20"/>
    <mergeCell ref="B22:F22"/>
    <mergeCell ref="B23:F23"/>
    <mergeCell ref="B9:F9"/>
    <mergeCell ref="B10:F10"/>
    <mergeCell ref="B13:F13"/>
    <mergeCell ref="B14:F14"/>
    <mergeCell ref="A11:F11"/>
    <mergeCell ref="B12:F12"/>
    <mergeCell ref="A5:F5"/>
    <mergeCell ref="A6:F6"/>
    <mergeCell ref="B7:F7"/>
    <mergeCell ref="B8:F8"/>
    <mergeCell ref="A1:F1"/>
    <mergeCell ref="A2:F2"/>
    <mergeCell ref="A3:F3"/>
    <mergeCell ref="A4:F4"/>
  </mergeCells>
  <dataValidations count="1">
    <dataValidation showInputMessage="1" showErrorMessage="1" sqref="A3:F3 A5:F5 B7:F10 B12:F19 B22:F31"/>
  </dataValidations>
  <hyperlinks>
    <hyperlink ref="B18" r:id="rId1" display="shalina_t.51@mail/ru"/>
  </hyperlinks>
  <printOptions/>
  <pageMargins left="0.7874015748031497" right="0" top="0" bottom="0.1968503937007874" header="0" footer="0"/>
  <pageSetup fitToHeight="1" fitToWidth="1" horizontalDpi="600" verticalDpi="600" orientation="portrait" paperSize="9" scale="7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4">
    <outlinePr summaryBelow="0" summaryRight="0"/>
    <pageSetUpPr fitToPage="1"/>
  </sheetPr>
  <dimension ref="A1:J30"/>
  <sheetViews>
    <sheetView showGridLines="0" view="pageBreakPreview" zoomScale="75" zoomScaleNormal="75" zoomScaleSheetLayoutView="75" zoomScalePageLayoutView="0" workbookViewId="0" topLeftCell="A1">
      <pane xSplit="2" ySplit="2" topLeftCell="F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4" sqref="J14"/>
    </sheetView>
  </sheetViews>
  <sheetFormatPr defaultColWidth="9.140625" defaultRowHeight="12.75"/>
  <cols>
    <col min="1" max="1" width="8.140625" style="334" customWidth="1"/>
    <col min="2" max="2" width="50.7109375" style="334" customWidth="1"/>
    <col min="3" max="3" width="16.140625" style="334" customWidth="1"/>
    <col min="4" max="4" width="19.8515625" style="334" customWidth="1"/>
    <col min="5" max="5" width="20.421875" style="334" customWidth="1"/>
    <col min="6" max="6" width="5.00390625" style="334" customWidth="1"/>
    <col min="7" max="7" width="23.140625" style="334" customWidth="1"/>
    <col min="8" max="8" width="12.421875" style="334" customWidth="1"/>
    <col min="9" max="9" width="13.7109375" style="334" customWidth="1"/>
    <col min="10" max="10" width="17.28125" style="334" customWidth="1"/>
    <col min="11" max="16384" width="9.140625" style="334" customWidth="1"/>
  </cols>
  <sheetData>
    <row r="1" spans="1:10" ht="36.75" customHeight="1" thickBot="1">
      <c r="A1" s="403"/>
      <c r="B1" s="503">
        <f>Анкета!A5</f>
        <v>0</v>
      </c>
      <c r="C1" s="403"/>
      <c r="D1" s="855" t="s">
        <v>114</v>
      </c>
      <c r="E1" s="855"/>
      <c r="F1" s="403"/>
      <c r="G1" s="885" t="s">
        <v>387</v>
      </c>
      <c r="H1" s="885"/>
      <c r="I1" s="885"/>
      <c r="J1" s="885"/>
    </row>
    <row r="2" spans="1:10" ht="54" thickBot="1">
      <c r="A2" s="452" t="s">
        <v>0</v>
      </c>
      <c r="B2" s="452" t="s">
        <v>173</v>
      </c>
      <c r="C2" s="453" t="s">
        <v>2</v>
      </c>
      <c r="D2" s="338" t="str">
        <f>Анкета!B41</f>
        <v>Установлено на 2012 год</v>
      </c>
      <c r="E2" s="339" t="str">
        <f>Анкета!B42</f>
        <v>Факт 2012 год</v>
      </c>
      <c r="F2" s="403"/>
      <c r="G2" s="886" t="s">
        <v>334</v>
      </c>
      <c r="H2" s="454" t="s">
        <v>354</v>
      </c>
      <c r="I2" s="454" t="s">
        <v>353</v>
      </c>
      <c r="J2" s="455" t="s">
        <v>335</v>
      </c>
    </row>
    <row r="3" spans="1:10" ht="18.75" customHeight="1">
      <c r="A3" s="456" t="s">
        <v>26</v>
      </c>
      <c r="B3" s="417" t="s">
        <v>333</v>
      </c>
      <c r="C3" s="457" t="s">
        <v>28</v>
      </c>
      <c r="D3" s="458" t="e">
        <f>D11+D19</f>
        <v>#VALUE!</v>
      </c>
      <c r="E3" s="459">
        <f>E11+E19</f>
        <v>384.05411568000005</v>
      </c>
      <c r="F3" s="403"/>
      <c r="G3" s="887"/>
      <c r="H3" s="888" t="s">
        <v>368</v>
      </c>
      <c r="I3" s="888"/>
      <c r="J3" s="460" t="s">
        <v>336</v>
      </c>
    </row>
    <row r="4" spans="1:10" ht="18">
      <c r="A4" s="461"/>
      <c r="B4" s="462" t="s">
        <v>45</v>
      </c>
      <c r="C4" s="463" t="s">
        <v>46</v>
      </c>
      <c r="D4" s="464" t="s">
        <v>273</v>
      </c>
      <c r="E4" s="465" t="s">
        <v>273</v>
      </c>
      <c r="F4" s="403"/>
      <c r="G4" s="466" t="s">
        <v>209</v>
      </c>
      <c r="H4" s="467"/>
      <c r="I4" s="442"/>
      <c r="J4" s="468">
        <f>SUM(J6:J23)</f>
        <v>78.178</v>
      </c>
    </row>
    <row r="5" spans="1:10" ht="18">
      <c r="A5" s="461"/>
      <c r="B5" s="462" t="s">
        <v>47</v>
      </c>
      <c r="C5" s="463" t="s">
        <v>48</v>
      </c>
      <c r="D5" s="464" t="s">
        <v>273</v>
      </c>
      <c r="E5" s="465" t="s">
        <v>273</v>
      </c>
      <c r="F5" s="403"/>
      <c r="G5" s="466"/>
      <c r="H5" s="467"/>
      <c r="I5" s="505"/>
      <c r="J5" s="506" t="s">
        <v>273</v>
      </c>
    </row>
    <row r="6" spans="1:10" ht="18">
      <c r="A6" s="461"/>
      <c r="B6" s="462" t="s">
        <v>49</v>
      </c>
      <c r="C6" s="463"/>
      <c r="D6" s="469" t="s">
        <v>273</v>
      </c>
      <c r="E6" s="470" t="s">
        <v>273</v>
      </c>
      <c r="F6" s="403"/>
      <c r="G6" s="471" t="s">
        <v>339</v>
      </c>
      <c r="H6" s="889">
        <v>93.72</v>
      </c>
      <c r="I6" s="444">
        <v>341.99</v>
      </c>
      <c r="J6" s="443"/>
    </row>
    <row r="7" spans="1:10" ht="18">
      <c r="A7" s="461"/>
      <c r="B7" s="462" t="s">
        <v>50</v>
      </c>
      <c r="C7" s="463" t="s">
        <v>51</v>
      </c>
      <c r="D7" s="464">
        <f>D15+D23</f>
        <v>137.85</v>
      </c>
      <c r="E7" s="465">
        <f>E15+E23</f>
        <v>89.9</v>
      </c>
      <c r="F7" s="403"/>
      <c r="G7" s="471" t="s">
        <v>340</v>
      </c>
      <c r="H7" s="890"/>
      <c r="I7" s="472">
        <v>241.36</v>
      </c>
      <c r="J7" s="443"/>
    </row>
    <row r="8" spans="1:10" ht="18" thickBot="1">
      <c r="A8" s="473"/>
      <c r="B8" s="474" t="s">
        <v>52</v>
      </c>
      <c r="C8" s="475" t="s">
        <v>53</v>
      </c>
      <c r="D8" s="476">
        <f>IF(D7&gt;0,D7/'Тепловой баланс'!D5*1000,0)</f>
        <v>168.4034352590493</v>
      </c>
      <c r="E8" s="477">
        <f>IF(E7&gt;0,E7/'Тепловой баланс'!E5*1000,0)</f>
        <v>113.12017918035058</v>
      </c>
      <c r="F8" s="403"/>
      <c r="G8" s="471"/>
      <c r="H8" s="478"/>
      <c r="I8" s="504"/>
      <c r="J8" s="443" t="s">
        <v>273</v>
      </c>
    </row>
    <row r="9" spans="1:10" ht="18" thickBot="1">
      <c r="A9" s="403"/>
      <c r="B9" s="403"/>
      <c r="C9" s="403"/>
      <c r="D9" s="403"/>
      <c r="E9" s="403"/>
      <c r="F9" s="403"/>
      <c r="G9" s="471" t="s">
        <v>341</v>
      </c>
      <c r="H9" s="889">
        <v>104.14</v>
      </c>
      <c r="I9" s="444">
        <v>471.8</v>
      </c>
      <c r="J9" s="443"/>
    </row>
    <row r="10" spans="1:10" ht="36" thickBot="1">
      <c r="A10" s="452" t="s">
        <v>0</v>
      </c>
      <c r="B10" s="452" t="s">
        <v>174</v>
      </c>
      <c r="C10" s="453" t="s">
        <v>2</v>
      </c>
      <c r="D10" s="338" t="str">
        <f>D2</f>
        <v>Установлено на 2012 год</v>
      </c>
      <c r="E10" s="339" t="str">
        <f>E2</f>
        <v>Факт 2012 год</v>
      </c>
      <c r="F10" s="403"/>
      <c r="G10" s="471" t="s">
        <v>342</v>
      </c>
      <c r="H10" s="891"/>
      <c r="I10" s="472">
        <v>242.5</v>
      </c>
      <c r="J10" s="443"/>
    </row>
    <row r="11" spans="1:10" ht="18">
      <c r="A11" s="456" t="s">
        <v>26</v>
      </c>
      <c r="B11" s="417" t="s">
        <v>333</v>
      </c>
      <c r="C11" s="457" t="s">
        <v>28</v>
      </c>
      <c r="D11" s="459" t="e">
        <f>D12*D13/1000</f>
        <v>#VALUE!</v>
      </c>
      <c r="E11" s="479">
        <f>E12*E13/1000</f>
        <v>384.05411568000005</v>
      </c>
      <c r="F11" s="403"/>
      <c r="G11" s="471" t="s">
        <v>343</v>
      </c>
      <c r="H11" s="890"/>
      <c r="I11" s="472">
        <v>366.3</v>
      </c>
      <c r="J11" s="443"/>
    </row>
    <row r="12" spans="1:10" ht="18.75">
      <c r="A12" s="461"/>
      <c r="B12" s="462" t="s">
        <v>45</v>
      </c>
      <c r="C12" s="463" t="s">
        <v>337</v>
      </c>
      <c r="D12" s="445" t="s">
        <v>415</v>
      </c>
      <c r="E12" s="445">
        <v>4912.56</v>
      </c>
      <c r="F12" s="403"/>
      <c r="G12" s="471"/>
      <c r="H12" s="478"/>
      <c r="I12" s="504"/>
      <c r="J12" s="443" t="s">
        <v>273</v>
      </c>
    </row>
    <row r="13" spans="1:10" ht="18.75">
      <c r="A13" s="461"/>
      <c r="B13" s="462" t="s">
        <v>47</v>
      </c>
      <c r="C13" s="463" t="s">
        <v>338</v>
      </c>
      <c r="D13" s="445">
        <v>119.85</v>
      </c>
      <c r="E13" s="480">
        <f>J4</f>
        <v>78.178</v>
      </c>
      <c r="F13" s="403"/>
      <c r="G13" s="471" t="s">
        <v>344</v>
      </c>
      <c r="H13" s="889">
        <v>106.21</v>
      </c>
      <c r="I13" s="444">
        <v>473.23</v>
      </c>
      <c r="J13" s="443">
        <v>78.178</v>
      </c>
    </row>
    <row r="14" spans="1:10" ht="18">
      <c r="A14" s="461"/>
      <c r="B14" s="462" t="s">
        <v>49</v>
      </c>
      <c r="C14" s="463"/>
      <c r="D14" s="446">
        <v>1.15</v>
      </c>
      <c r="E14" s="447">
        <v>1.15</v>
      </c>
      <c r="F14" s="403"/>
      <c r="G14" s="471" t="s">
        <v>345</v>
      </c>
      <c r="H14" s="891"/>
      <c r="I14" s="472">
        <v>269.14</v>
      </c>
      <c r="J14" s="443"/>
    </row>
    <row r="15" spans="1:10" ht="18">
      <c r="A15" s="461"/>
      <c r="B15" s="462" t="s">
        <v>50</v>
      </c>
      <c r="C15" s="463" t="s">
        <v>51</v>
      </c>
      <c r="D15" s="445">
        <v>137.85</v>
      </c>
      <c r="E15" s="445">
        <v>89.9</v>
      </c>
      <c r="F15" s="403"/>
      <c r="G15" s="471" t="s">
        <v>346</v>
      </c>
      <c r="H15" s="890"/>
      <c r="I15" s="472">
        <v>388.73</v>
      </c>
      <c r="J15" s="443"/>
    </row>
    <row r="16" spans="1:10" ht="18" thickBot="1">
      <c r="A16" s="473"/>
      <c r="B16" s="474" t="s">
        <v>52</v>
      </c>
      <c r="C16" s="475" t="s">
        <v>53</v>
      </c>
      <c r="D16" s="448">
        <v>168.4</v>
      </c>
      <c r="E16" s="448">
        <v>168.4</v>
      </c>
      <c r="F16" s="403"/>
      <c r="G16" s="471"/>
      <c r="H16" s="478"/>
      <c r="I16" s="504"/>
      <c r="J16" s="443" t="s">
        <v>273</v>
      </c>
    </row>
    <row r="17" spans="1:10" ht="18" thickBot="1">
      <c r="A17" s="403"/>
      <c r="B17" s="403"/>
      <c r="C17" s="403"/>
      <c r="D17" s="403"/>
      <c r="E17" s="403"/>
      <c r="F17" s="403"/>
      <c r="G17" s="471" t="s">
        <v>347</v>
      </c>
      <c r="H17" s="889">
        <v>107.78</v>
      </c>
      <c r="I17" s="444">
        <v>474.66</v>
      </c>
      <c r="J17" s="443"/>
    </row>
    <row r="18" spans="1:10" ht="36" thickBot="1">
      <c r="A18" s="452" t="s">
        <v>0</v>
      </c>
      <c r="B18" s="452" t="s">
        <v>175</v>
      </c>
      <c r="C18" s="453" t="s">
        <v>2</v>
      </c>
      <c r="D18" s="338" t="str">
        <f>D2</f>
        <v>Установлено на 2012 год</v>
      </c>
      <c r="E18" s="339" t="str">
        <f>E2</f>
        <v>Факт 2012 год</v>
      </c>
      <c r="F18" s="403"/>
      <c r="G18" s="471" t="s">
        <v>348</v>
      </c>
      <c r="H18" s="891"/>
      <c r="I18" s="472">
        <v>284.05</v>
      </c>
      <c r="J18" s="443"/>
    </row>
    <row r="19" spans="1:10" ht="18">
      <c r="A19" s="456" t="s">
        <v>26</v>
      </c>
      <c r="B19" s="417" t="s">
        <v>333</v>
      </c>
      <c r="C19" s="457" t="s">
        <v>28</v>
      </c>
      <c r="D19" s="481">
        <f>D20*D21/1000</f>
        <v>0</v>
      </c>
      <c r="E19" s="479">
        <f>E20*E21/1000</f>
        <v>0</v>
      </c>
      <c r="F19" s="403"/>
      <c r="G19" s="471" t="s">
        <v>349</v>
      </c>
      <c r="H19" s="890"/>
      <c r="I19" s="472">
        <v>418.64</v>
      </c>
      <c r="J19" s="443"/>
    </row>
    <row r="20" spans="1:10" ht="18">
      <c r="A20" s="461"/>
      <c r="B20" s="462" t="s">
        <v>45</v>
      </c>
      <c r="C20" s="463" t="s">
        <v>46</v>
      </c>
      <c r="D20" s="449"/>
      <c r="E20" s="445"/>
      <c r="F20" s="403"/>
      <c r="G20" s="471"/>
      <c r="H20" s="478"/>
      <c r="I20" s="504"/>
      <c r="J20" s="443" t="s">
        <v>273</v>
      </c>
    </row>
    <row r="21" spans="1:10" ht="18">
      <c r="A21" s="461"/>
      <c r="B21" s="462" t="s">
        <v>47</v>
      </c>
      <c r="C21" s="463" t="s">
        <v>48</v>
      </c>
      <c r="D21" s="449"/>
      <c r="E21" s="446"/>
      <c r="F21" s="403"/>
      <c r="G21" s="471" t="s">
        <v>350</v>
      </c>
      <c r="H21" s="889">
        <v>109.34</v>
      </c>
      <c r="I21" s="444">
        <v>476.13</v>
      </c>
      <c r="J21" s="443"/>
    </row>
    <row r="22" spans="1:10" ht="18">
      <c r="A22" s="461"/>
      <c r="B22" s="462" t="s">
        <v>49</v>
      </c>
      <c r="C22" s="463"/>
      <c r="D22" s="446"/>
      <c r="E22" s="446"/>
      <c r="F22" s="403"/>
      <c r="G22" s="471" t="s">
        <v>351</v>
      </c>
      <c r="H22" s="891"/>
      <c r="I22" s="472">
        <v>328.92</v>
      </c>
      <c r="J22" s="443"/>
    </row>
    <row r="23" spans="1:10" ht="18" thickBot="1">
      <c r="A23" s="461"/>
      <c r="B23" s="462" t="s">
        <v>50</v>
      </c>
      <c r="C23" s="463" t="s">
        <v>51</v>
      </c>
      <c r="D23" s="449"/>
      <c r="E23" s="445"/>
      <c r="F23" s="403"/>
      <c r="G23" s="482" t="s">
        <v>352</v>
      </c>
      <c r="H23" s="892"/>
      <c r="I23" s="483">
        <v>418.64</v>
      </c>
      <c r="J23" s="450"/>
    </row>
    <row r="24" spans="1:10" ht="19.5" customHeight="1" thickBot="1">
      <c r="A24" s="473"/>
      <c r="B24" s="474" t="s">
        <v>52</v>
      </c>
      <c r="C24" s="475" t="s">
        <v>53</v>
      </c>
      <c r="D24" s="451"/>
      <c r="E24" s="448"/>
      <c r="F24" s="403"/>
      <c r="G24" s="893" t="s">
        <v>371</v>
      </c>
      <c r="H24" s="893"/>
      <c r="I24" s="893"/>
      <c r="J24" s="893"/>
    </row>
    <row r="25" spans="1:10" ht="47.25" customHeight="1" thickBot="1">
      <c r="A25" s="851" t="s">
        <v>172</v>
      </c>
      <c r="B25" s="851"/>
      <c r="C25" s="485" t="s">
        <v>356</v>
      </c>
      <c r="D25" s="486" t="s">
        <v>355</v>
      </c>
      <c r="E25" s="484"/>
      <c r="F25" s="403"/>
      <c r="G25" s="894"/>
      <c r="H25" s="894"/>
      <c r="I25" s="894"/>
      <c r="J25" s="894"/>
    </row>
    <row r="26" spans="1:10" ht="73.5" customHeight="1" thickBot="1">
      <c r="A26" s="863"/>
      <c r="B26" s="864"/>
      <c r="C26" s="864"/>
      <c r="D26" s="864"/>
      <c r="E26" s="864"/>
      <c r="F26" s="864"/>
      <c r="G26" s="864"/>
      <c r="H26" s="864"/>
      <c r="I26" s="864"/>
      <c r="J26" s="865"/>
    </row>
    <row r="27" ht="18">
      <c r="G27" s="376"/>
    </row>
    <row r="28" spans="1:10" ht="18">
      <c r="A28" s="403" t="str">
        <f>Анкета!B12</f>
        <v>Директор</v>
      </c>
      <c r="B28" s="403"/>
      <c r="C28" s="403"/>
      <c r="D28" s="403"/>
      <c r="E28" s="403"/>
      <c r="F28" s="403"/>
      <c r="G28" s="363"/>
      <c r="H28" s="403"/>
      <c r="I28" s="403"/>
      <c r="J28" s="364" t="str">
        <f>Анкета!E53</f>
        <v>Сердюкова Л.Ф</v>
      </c>
    </row>
    <row r="29" spans="2:7" ht="18">
      <c r="B29" s="376"/>
      <c r="G29" s="376"/>
    </row>
    <row r="30" ht="18">
      <c r="G30" s="376"/>
    </row>
  </sheetData>
  <sheetProtection formatRows="0" insertRows="0"/>
  <mergeCells count="12">
    <mergeCell ref="A26:J26"/>
    <mergeCell ref="H9:H11"/>
    <mergeCell ref="H13:H15"/>
    <mergeCell ref="H17:H19"/>
    <mergeCell ref="H21:H23"/>
    <mergeCell ref="G24:J25"/>
    <mergeCell ref="D1:E1"/>
    <mergeCell ref="A25:B25"/>
    <mergeCell ref="G1:J1"/>
    <mergeCell ref="G2:G3"/>
    <mergeCell ref="H3:I3"/>
    <mergeCell ref="H6:H7"/>
  </mergeCells>
  <dataValidations count="1">
    <dataValidation type="list" allowBlank="1" showInputMessage="1" showErrorMessage="1" sqref="D25">
      <formula1>"УГОЛЬ, МАЗУТ, НЕТ"</formula1>
    </dataValidation>
  </dataValidations>
  <printOptions horizontalCentered="1"/>
  <pageMargins left="0.1968503937007874" right="0.1968503937007874" top="0.984251968503937" bottom="0.3937007874015748" header="0" footer="0"/>
  <pageSetup fitToHeight="1" fitToWidth="1" horizontalDpi="300" verticalDpi="3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">
    <tabColor indexed="42"/>
    <pageSetUpPr fitToPage="1"/>
  </sheetPr>
  <dimension ref="A2:J37"/>
  <sheetViews>
    <sheetView showGridLines="0" zoomScale="75" zoomScaleNormal="75" zoomScalePageLayoutView="0" workbookViewId="0" topLeftCell="B1">
      <selection activeCell="F32" sqref="F32"/>
    </sheetView>
  </sheetViews>
  <sheetFormatPr defaultColWidth="9.140625" defaultRowHeight="12.75"/>
  <cols>
    <col min="1" max="1" width="22.28125" style="179" customWidth="1"/>
    <col min="2" max="2" width="30.140625" style="179" customWidth="1"/>
    <col min="3" max="3" width="14.57421875" style="179" customWidth="1"/>
    <col min="4" max="4" width="13.57421875" style="179" customWidth="1"/>
    <col min="5" max="5" width="14.8515625" style="179" customWidth="1"/>
    <col min="6" max="6" width="17.28125" style="179" customWidth="1"/>
    <col min="7" max="7" width="17.8515625" style="179" customWidth="1"/>
    <col min="8" max="8" width="17.421875" style="179" customWidth="1"/>
    <col min="9" max="10" width="9.140625" style="179" customWidth="1"/>
    <col min="11" max="16384" width="9.140625" style="180" customWidth="1"/>
  </cols>
  <sheetData>
    <row r="2" spans="2:7" ht="48" customHeight="1">
      <c r="B2" s="906" t="s">
        <v>372</v>
      </c>
      <c r="C2" s="906"/>
      <c r="D2" s="906"/>
      <c r="E2" s="906"/>
      <c r="F2" s="906"/>
      <c r="G2" s="906"/>
    </row>
    <row r="3" spans="2:6" ht="15.75" thickBot="1">
      <c r="B3" s="904" t="s">
        <v>416</v>
      </c>
      <c r="C3" s="904"/>
      <c r="D3" s="904"/>
      <c r="E3" s="904"/>
      <c r="F3" s="904"/>
    </row>
    <row r="4" spans="2:6" ht="15">
      <c r="B4" s="905" t="s">
        <v>180</v>
      </c>
      <c r="C4" s="905"/>
      <c r="D4" s="905"/>
      <c r="E4" s="905"/>
      <c r="F4" s="905"/>
    </row>
    <row r="5" ht="15.75" thickBot="1"/>
    <row r="6" spans="1:10" s="183" customFormat="1" ht="31.5" customHeight="1" thickBot="1">
      <c r="A6" s="895" t="s">
        <v>181</v>
      </c>
      <c r="B6" s="897"/>
      <c r="C6" s="899" t="s">
        <v>388</v>
      </c>
      <c r="D6" s="901"/>
      <c r="E6" s="899" t="s">
        <v>389</v>
      </c>
      <c r="F6" s="900"/>
      <c r="G6" s="901"/>
      <c r="H6" s="902" t="s">
        <v>182</v>
      </c>
      <c r="I6" s="182"/>
      <c r="J6" s="182"/>
    </row>
    <row r="7" spans="1:10" s="189" customFormat="1" ht="84" customHeight="1" thickBot="1">
      <c r="A7" s="896"/>
      <c r="B7" s="898"/>
      <c r="C7" s="186" t="s">
        <v>185</v>
      </c>
      <c r="D7" s="187" t="s">
        <v>186</v>
      </c>
      <c r="E7" s="186" t="s">
        <v>183</v>
      </c>
      <c r="F7" s="184" t="s">
        <v>184</v>
      </c>
      <c r="G7" s="185" t="s">
        <v>373</v>
      </c>
      <c r="H7" s="903"/>
      <c r="I7" s="188"/>
      <c r="J7" s="188"/>
    </row>
    <row r="8" spans="1:8" ht="15">
      <c r="A8" s="190"/>
      <c r="B8" s="191" t="s">
        <v>187</v>
      </c>
      <c r="C8" s="190"/>
      <c r="D8" s="193"/>
      <c r="E8" s="190"/>
      <c r="F8" s="192"/>
      <c r="G8" s="193"/>
      <c r="H8" s="194"/>
    </row>
    <row r="9" spans="1:8" ht="15">
      <c r="A9" s="195"/>
      <c r="B9" s="196" t="s">
        <v>188</v>
      </c>
      <c r="C9" s="195"/>
      <c r="D9" s="198"/>
      <c r="E9" s="195"/>
      <c r="F9" s="197"/>
      <c r="G9" s="198"/>
      <c r="H9" s="200"/>
    </row>
    <row r="10" spans="1:8" ht="15">
      <c r="A10" s="195"/>
      <c r="B10" s="199" t="s">
        <v>189</v>
      </c>
      <c r="C10" s="195"/>
      <c r="D10" s="198"/>
      <c r="E10" s="195"/>
      <c r="F10" s="197"/>
      <c r="G10" s="198"/>
      <c r="H10" s="200"/>
    </row>
    <row r="11" spans="1:8" ht="15">
      <c r="A11" s="195"/>
      <c r="B11" s="199" t="s">
        <v>191</v>
      </c>
      <c r="C11" s="195">
        <v>16.42</v>
      </c>
      <c r="D11" s="198">
        <v>83.09</v>
      </c>
      <c r="E11" s="195">
        <v>29.688</v>
      </c>
      <c r="F11" s="197">
        <v>5.85</v>
      </c>
      <c r="G11" s="198">
        <v>117.539</v>
      </c>
      <c r="H11" s="200">
        <v>34.449</v>
      </c>
    </row>
    <row r="12" spans="1:8" ht="15">
      <c r="A12" s="195"/>
      <c r="B12" s="199" t="s">
        <v>190</v>
      </c>
      <c r="C12" s="195"/>
      <c r="D12" s="198"/>
      <c r="E12" s="195"/>
      <c r="F12" s="197"/>
      <c r="G12" s="198"/>
      <c r="H12" s="200"/>
    </row>
    <row r="13" spans="1:8" ht="15">
      <c r="A13" s="195"/>
      <c r="B13" s="199" t="s">
        <v>192</v>
      </c>
      <c r="C13" s="195"/>
      <c r="D13" s="198"/>
      <c r="E13" s="195"/>
      <c r="F13" s="197"/>
      <c r="G13" s="198"/>
      <c r="H13" s="200"/>
    </row>
    <row r="14" spans="1:8" ht="15.75" thickBot="1">
      <c r="A14" s="201"/>
      <c r="B14" s="202" t="s">
        <v>193</v>
      </c>
      <c r="C14" s="201"/>
      <c r="D14" s="204"/>
      <c r="E14" s="201"/>
      <c r="F14" s="203"/>
      <c r="G14" s="204"/>
      <c r="H14" s="205"/>
    </row>
    <row r="15" spans="1:8" ht="10.5" customHeight="1" thickBot="1">
      <c r="A15" s="206"/>
      <c r="B15" s="207"/>
      <c r="C15" s="206"/>
      <c r="D15" s="209"/>
      <c r="E15" s="206"/>
      <c r="F15" s="208"/>
      <c r="G15" s="209"/>
      <c r="H15" s="210"/>
    </row>
    <row r="16" spans="1:8" ht="15">
      <c r="A16" s="190"/>
      <c r="B16" s="191" t="s">
        <v>194</v>
      </c>
      <c r="C16" s="314"/>
      <c r="D16" s="316"/>
      <c r="E16" s="314"/>
      <c r="F16" s="315"/>
      <c r="G16" s="316"/>
      <c r="H16" s="317"/>
    </row>
    <row r="17" spans="1:8" ht="15">
      <c r="A17" s="195"/>
      <c r="B17" s="196" t="s">
        <v>188</v>
      </c>
      <c r="C17" s="318"/>
      <c r="D17" s="320"/>
      <c r="E17" s="318"/>
      <c r="F17" s="319"/>
      <c r="G17" s="320"/>
      <c r="H17" s="321"/>
    </row>
    <row r="18" spans="1:8" ht="15">
      <c r="A18" s="195"/>
      <c r="B18" s="199" t="s">
        <v>189</v>
      </c>
      <c r="C18" s="318"/>
      <c r="D18" s="320"/>
      <c r="E18" s="318"/>
      <c r="F18" s="319"/>
      <c r="G18" s="320"/>
      <c r="H18" s="321"/>
    </row>
    <row r="19" spans="1:8" ht="15">
      <c r="A19" s="195"/>
      <c r="B19" s="199" t="s">
        <v>191</v>
      </c>
      <c r="C19" s="318"/>
      <c r="D19" s="320"/>
      <c r="E19" s="318"/>
      <c r="F19" s="319"/>
      <c r="G19" s="320"/>
      <c r="H19" s="321"/>
    </row>
    <row r="20" spans="1:8" ht="15">
      <c r="A20" s="195"/>
      <c r="B20" s="199" t="s">
        <v>190</v>
      </c>
      <c r="C20" s="318"/>
      <c r="D20" s="320"/>
      <c r="E20" s="318"/>
      <c r="F20" s="319"/>
      <c r="G20" s="320"/>
      <c r="H20" s="321"/>
    </row>
    <row r="21" spans="1:8" ht="15">
      <c r="A21" s="195"/>
      <c r="B21" s="199" t="s">
        <v>192</v>
      </c>
      <c r="C21" s="318"/>
      <c r="D21" s="320"/>
      <c r="E21" s="318"/>
      <c r="F21" s="319"/>
      <c r="G21" s="320"/>
      <c r="H21" s="321"/>
    </row>
    <row r="22" spans="1:8" ht="15">
      <c r="A22" s="195"/>
      <c r="B22" s="211" t="s">
        <v>195</v>
      </c>
      <c r="C22" s="318"/>
      <c r="D22" s="320"/>
      <c r="E22" s="318"/>
      <c r="F22" s="319"/>
      <c r="G22" s="320"/>
      <c r="H22" s="321"/>
    </row>
    <row r="23" spans="1:8" ht="15">
      <c r="A23" s="195"/>
      <c r="B23" s="199" t="s">
        <v>189</v>
      </c>
      <c r="C23" s="318"/>
      <c r="D23" s="320"/>
      <c r="E23" s="318"/>
      <c r="F23" s="319"/>
      <c r="G23" s="320"/>
      <c r="H23" s="321"/>
    </row>
    <row r="24" spans="1:8" ht="15">
      <c r="A24" s="195"/>
      <c r="B24" s="199" t="s">
        <v>191</v>
      </c>
      <c r="C24" s="318"/>
      <c r="D24" s="320"/>
      <c r="E24" s="318"/>
      <c r="F24" s="319"/>
      <c r="G24" s="320"/>
      <c r="H24" s="321"/>
    </row>
    <row r="25" spans="1:8" ht="15">
      <c r="A25" s="195"/>
      <c r="B25" s="199" t="s">
        <v>190</v>
      </c>
      <c r="C25" s="318"/>
      <c r="D25" s="320"/>
      <c r="E25" s="318"/>
      <c r="F25" s="319"/>
      <c r="G25" s="320"/>
      <c r="H25" s="321"/>
    </row>
    <row r="26" spans="1:8" ht="15">
      <c r="A26" s="195"/>
      <c r="B26" s="199" t="s">
        <v>196</v>
      </c>
      <c r="C26" s="318"/>
      <c r="D26" s="320"/>
      <c r="E26" s="318"/>
      <c r="F26" s="319"/>
      <c r="G26" s="320"/>
      <c r="H26" s="321"/>
    </row>
    <row r="27" spans="1:8" ht="15.75" thickBot="1">
      <c r="A27" s="201"/>
      <c r="B27" s="202" t="s">
        <v>193</v>
      </c>
      <c r="C27" s="322"/>
      <c r="D27" s="324"/>
      <c r="E27" s="322"/>
      <c r="F27" s="323"/>
      <c r="G27" s="324"/>
      <c r="H27" s="325"/>
    </row>
    <row r="28" spans="1:8" ht="4.5" customHeight="1" thickBot="1">
      <c r="A28" s="206"/>
      <c r="B28" s="207"/>
      <c r="C28" s="326"/>
      <c r="D28" s="328"/>
      <c r="E28" s="326"/>
      <c r="F28" s="327"/>
      <c r="G28" s="328"/>
      <c r="H28" s="329"/>
    </row>
    <row r="29" spans="1:8" ht="15.75" thickBot="1">
      <c r="A29" s="212"/>
      <c r="B29" s="213" t="s">
        <v>197</v>
      </c>
      <c r="C29" s="330">
        <v>16.42</v>
      </c>
      <c r="D29" s="332">
        <v>83.09</v>
      </c>
      <c r="E29" s="330">
        <v>29.688</v>
      </c>
      <c r="F29" s="331">
        <v>5.85</v>
      </c>
      <c r="G29" s="332">
        <v>117.539</v>
      </c>
      <c r="H29" s="333">
        <v>34.449</v>
      </c>
    </row>
    <row r="33" spans="2:5" ht="15.75" thickBot="1">
      <c r="B33" s="181" t="s">
        <v>198</v>
      </c>
      <c r="C33" s="904"/>
      <c r="D33" s="904"/>
      <c r="E33" s="904"/>
    </row>
    <row r="34" spans="2:6" ht="15">
      <c r="B34" s="181"/>
      <c r="C34" s="907"/>
      <c r="D34" s="907"/>
      <c r="E34" s="907"/>
      <c r="F34" s="907"/>
    </row>
    <row r="35" spans="3:5" ht="15">
      <c r="C35" s="214"/>
      <c r="E35" s="214"/>
    </row>
    <row r="36" spans="2:5" ht="15.75" thickBot="1">
      <c r="B36" s="181" t="s">
        <v>199</v>
      </c>
      <c r="C36" s="904"/>
      <c r="D36" s="904"/>
      <c r="E36" s="904"/>
    </row>
    <row r="37" spans="3:6" ht="15">
      <c r="C37" s="907"/>
      <c r="D37" s="907"/>
      <c r="E37" s="907"/>
      <c r="F37" s="907"/>
    </row>
  </sheetData>
  <sheetProtection/>
  <mergeCells count="12">
    <mergeCell ref="B4:F4"/>
    <mergeCell ref="B2:G2"/>
    <mergeCell ref="B3:F3"/>
    <mergeCell ref="C37:F37"/>
    <mergeCell ref="C34:F34"/>
    <mergeCell ref="C36:E36"/>
    <mergeCell ref="A6:A7"/>
    <mergeCell ref="B6:B7"/>
    <mergeCell ref="E6:G6"/>
    <mergeCell ref="C6:D6"/>
    <mergeCell ref="H6:H7"/>
    <mergeCell ref="C33:E33"/>
  </mergeCells>
  <printOptions/>
  <pageMargins left="0" right="0" top="0.7874015748031497" bottom="0.1968503937007874" header="0" footer="0"/>
  <pageSetup fitToHeight="1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/>
  <dimension ref="A1:I14"/>
  <sheetViews>
    <sheetView showGridLines="0" zoomScale="75" zoomScaleNormal="75" zoomScaleSheetLayoutView="75" zoomScalePageLayoutView="0" workbookViewId="0" topLeftCell="C1">
      <selection activeCell="H6" sqref="H6"/>
    </sheetView>
  </sheetViews>
  <sheetFormatPr defaultColWidth="9.140625" defaultRowHeight="12.75"/>
  <cols>
    <col min="1" max="1" width="8.140625" style="1" customWidth="1"/>
    <col min="2" max="2" width="58.57421875" style="1" customWidth="1"/>
    <col min="3" max="3" width="16.140625" style="1" customWidth="1"/>
    <col min="4" max="4" width="12.57421875" style="1" bestFit="1" customWidth="1"/>
    <col min="5" max="5" width="20.28125" style="1" customWidth="1"/>
    <col min="6" max="6" width="13.28125" style="1" customWidth="1"/>
    <col min="7" max="7" width="12.8515625" style="1" customWidth="1"/>
    <col min="8" max="8" width="19.421875" style="1" customWidth="1"/>
    <col min="9" max="9" width="13.28125" style="1" customWidth="1"/>
    <col min="10" max="16384" width="9.140625" style="1" customWidth="1"/>
  </cols>
  <sheetData>
    <row r="1" ht="18" thickBot="1">
      <c r="B1" s="2">
        <f>Анкета!A5</f>
        <v>0</v>
      </c>
    </row>
    <row r="2" spans="1:9" ht="18.75" customHeight="1" thickBot="1">
      <c r="A2" s="911" t="s">
        <v>0</v>
      </c>
      <c r="B2" s="911" t="s">
        <v>1</v>
      </c>
      <c r="C2" s="911" t="s">
        <v>2</v>
      </c>
      <c r="D2" s="908" t="str">
        <f>Анкета!B41</f>
        <v>Установлено на 2012 год</v>
      </c>
      <c r="E2" s="909"/>
      <c r="F2" s="910"/>
      <c r="G2" s="908" t="str">
        <f>Анкета!B42</f>
        <v>Факт 2012 год</v>
      </c>
      <c r="H2" s="909"/>
      <c r="I2" s="910"/>
    </row>
    <row r="3" spans="1:9" s="87" customFormat="1" ht="18" thickBot="1">
      <c r="A3" s="912"/>
      <c r="B3" s="912"/>
      <c r="C3" s="912"/>
      <c r="D3" s="3" t="s">
        <v>3</v>
      </c>
      <c r="E3" s="37" t="s">
        <v>4</v>
      </c>
      <c r="F3" s="38" t="s">
        <v>5</v>
      </c>
      <c r="G3" s="3" t="s">
        <v>3</v>
      </c>
      <c r="H3" s="37" t="s">
        <v>4</v>
      </c>
      <c r="I3" s="38" t="s">
        <v>5</v>
      </c>
    </row>
    <row r="4" spans="1:9" ht="18">
      <c r="A4" s="105" t="s">
        <v>54</v>
      </c>
      <c r="B4" s="53" t="s">
        <v>55</v>
      </c>
      <c r="C4" s="63" t="s">
        <v>28</v>
      </c>
      <c r="D4" s="113">
        <f>E4+F4</f>
        <v>83.09</v>
      </c>
      <c r="E4" s="114">
        <v>83.09</v>
      </c>
      <c r="F4" s="115"/>
      <c r="G4" s="41">
        <f>H4+I4</f>
        <v>117.539</v>
      </c>
      <c r="H4" s="114">
        <v>117.539</v>
      </c>
      <c r="I4" s="115"/>
    </row>
    <row r="5" spans="1:9" ht="18">
      <c r="A5" s="106"/>
      <c r="B5" s="56" t="s">
        <v>200</v>
      </c>
      <c r="C5" s="107" t="s">
        <v>57</v>
      </c>
      <c r="D5" s="110">
        <f>IF(D6&gt;0,D4/D6,0)</f>
        <v>5.060292326431181</v>
      </c>
      <c r="E5" s="108">
        <f>D5</f>
        <v>5.060292326431181</v>
      </c>
      <c r="F5" s="111">
        <f>D5</f>
        <v>5.060292326431181</v>
      </c>
      <c r="G5" s="110">
        <f>IF(G6&gt;0,G4/G6,0)</f>
        <v>3.959141740770682</v>
      </c>
      <c r="H5" s="58">
        <f>G5</f>
        <v>3.959141740770682</v>
      </c>
      <c r="I5" s="59">
        <f>H5</f>
        <v>3.959141740770682</v>
      </c>
    </row>
    <row r="6" spans="1:9" ht="18">
      <c r="A6" s="106"/>
      <c r="B6" s="56" t="s">
        <v>58</v>
      </c>
      <c r="C6" s="107" t="s">
        <v>59</v>
      </c>
      <c r="D6" s="116">
        <f>E6+F6</f>
        <v>16.42</v>
      </c>
      <c r="E6" s="117">
        <v>16.42</v>
      </c>
      <c r="F6" s="118"/>
      <c r="G6" s="57">
        <f>H6+I6</f>
        <v>29.688</v>
      </c>
      <c r="H6" s="88">
        <v>29.688</v>
      </c>
      <c r="I6" s="89"/>
    </row>
    <row r="7" spans="1:9" ht="18" thickBot="1">
      <c r="A7" s="109"/>
      <c r="B7" s="60" t="s">
        <v>60</v>
      </c>
      <c r="C7" s="64" t="s">
        <v>61</v>
      </c>
      <c r="D7" s="119">
        <f>IF('Тепловой баланс'!D5&gt;0,D6/'Тепловой баланс'!D5*1000,0)</f>
        <v>20.05937183136445</v>
      </c>
      <c r="E7" s="120">
        <v>20.06</v>
      </c>
      <c r="F7" s="112"/>
      <c r="G7" s="119">
        <f>IF('Тепловой баланс'!E5&gt;0,G6/'Тепловой баланс'!E5*1000,0)</f>
        <v>37.35608319806727</v>
      </c>
      <c r="H7" s="61"/>
      <c r="I7" s="62"/>
    </row>
    <row r="9" spans="1:2" ht="18" thickBot="1">
      <c r="A9" s="870" t="s">
        <v>172</v>
      </c>
      <c r="B9" s="870"/>
    </row>
    <row r="10" spans="1:9" ht="18" thickBot="1">
      <c r="A10" s="871"/>
      <c r="B10" s="872"/>
      <c r="C10" s="872"/>
      <c r="D10" s="872"/>
      <c r="E10" s="872"/>
      <c r="F10" s="872"/>
      <c r="G10" s="872"/>
      <c r="H10" s="872"/>
      <c r="I10" s="873"/>
    </row>
    <row r="14" spans="2:5" ht="18">
      <c r="B14" s="1" t="str">
        <f>Анкета!B12</f>
        <v>Директор</v>
      </c>
      <c r="E14" s="1" t="str">
        <f>Анкета!E53</f>
        <v>Сердюкова Л.Ф</v>
      </c>
    </row>
  </sheetData>
  <sheetProtection/>
  <mergeCells count="7">
    <mergeCell ref="D2:F2"/>
    <mergeCell ref="G2:I2"/>
    <mergeCell ref="A9:B9"/>
    <mergeCell ref="A10:I10"/>
    <mergeCell ref="B2:B3"/>
    <mergeCell ref="A2:A3"/>
    <mergeCell ref="C2:C3"/>
  </mergeCells>
  <printOptions horizontalCentered="1" verticalCentered="1"/>
  <pageMargins left="0.1968503937007874" right="0.1968503937007874" top="0.984251968503937" bottom="0.3937007874015748" header="0" footer="0"/>
  <pageSetup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/>
  <dimension ref="A1:J35"/>
  <sheetViews>
    <sheetView showGridLines="0" zoomScale="75" zoomScaleNormal="75" zoomScaleSheetLayoutView="75" zoomScalePageLayoutView="0" workbookViewId="0" topLeftCell="A1">
      <selection activeCell="H8" sqref="H8"/>
    </sheetView>
  </sheetViews>
  <sheetFormatPr defaultColWidth="9.140625" defaultRowHeight="12.75"/>
  <cols>
    <col min="1" max="1" width="7.421875" style="1" customWidth="1"/>
    <col min="2" max="2" width="36.57421875" style="1" customWidth="1"/>
    <col min="3" max="3" width="16.140625" style="1" customWidth="1"/>
    <col min="4" max="4" width="12.57421875" style="1" bestFit="1" customWidth="1"/>
    <col min="5" max="5" width="17.00390625" style="1" customWidth="1"/>
    <col min="6" max="6" width="13.28125" style="1" customWidth="1"/>
    <col min="7" max="7" width="12.8515625" style="1" customWidth="1"/>
    <col min="8" max="8" width="19.140625" style="1" customWidth="1"/>
    <col min="9" max="9" width="13.28125" style="1" customWidth="1"/>
    <col min="10" max="16384" width="9.140625" style="1" customWidth="1"/>
  </cols>
  <sheetData>
    <row r="1" spans="2:9" ht="30.75" customHeight="1" thickBot="1">
      <c r="B1" s="2">
        <f>Анкета!A5</f>
        <v>0</v>
      </c>
      <c r="H1" s="919" t="s">
        <v>116</v>
      </c>
      <c r="I1" s="919"/>
    </row>
    <row r="2" spans="1:9" ht="28.5" customHeight="1" thickBot="1">
      <c r="A2" s="4"/>
      <c r="B2" s="36"/>
      <c r="C2" s="4"/>
      <c r="D2" s="913" t="str">
        <f>Анкета!B41</f>
        <v>Установлено на 2012 год</v>
      </c>
      <c r="E2" s="914"/>
      <c r="F2" s="915"/>
      <c r="G2" s="916" t="str">
        <f>Анкета!B42</f>
        <v>Факт 2012 год</v>
      </c>
      <c r="H2" s="917"/>
      <c r="I2" s="918"/>
    </row>
    <row r="3" spans="1:9" s="87" customFormat="1" ht="36" thickBot="1">
      <c r="A3" s="294" t="s">
        <v>0</v>
      </c>
      <c r="B3" s="294" t="s">
        <v>1</v>
      </c>
      <c r="C3" s="295" t="s">
        <v>2</v>
      </c>
      <c r="D3" s="296" t="s">
        <v>3</v>
      </c>
      <c r="E3" s="297" t="s">
        <v>4</v>
      </c>
      <c r="F3" s="298" t="s">
        <v>5</v>
      </c>
      <c r="G3" s="296" t="s">
        <v>3</v>
      </c>
      <c r="H3" s="297" t="s">
        <v>4</v>
      </c>
      <c r="I3" s="298" t="s">
        <v>5</v>
      </c>
    </row>
    <row r="4" spans="1:9" ht="18">
      <c r="A4" s="91" t="s">
        <v>62</v>
      </c>
      <c r="B4" s="306" t="s">
        <v>63</v>
      </c>
      <c r="C4" s="63" t="s">
        <v>28</v>
      </c>
      <c r="D4" s="41">
        <f>E4+F4</f>
        <v>247.41</v>
      </c>
      <c r="E4" s="54">
        <v>247.41</v>
      </c>
      <c r="F4" s="54"/>
      <c r="G4" s="41">
        <f>H4+I4</f>
        <v>261.441</v>
      </c>
      <c r="H4" s="54">
        <v>261.441</v>
      </c>
      <c r="I4" s="55"/>
    </row>
    <row r="5" spans="1:9" ht="18">
      <c r="A5" s="310"/>
      <c r="B5" s="307" t="s">
        <v>64</v>
      </c>
      <c r="C5" s="107" t="s">
        <v>65</v>
      </c>
      <c r="D5" s="57">
        <f>E5+F5</f>
        <v>3</v>
      </c>
      <c r="E5" s="88">
        <v>3</v>
      </c>
      <c r="F5" s="88"/>
      <c r="G5" s="57">
        <f>H5+I5</f>
        <v>3</v>
      </c>
      <c r="H5" s="88">
        <v>3</v>
      </c>
      <c r="I5" s="89"/>
    </row>
    <row r="6" spans="1:9" ht="18">
      <c r="A6" s="310"/>
      <c r="B6" s="307" t="s">
        <v>66</v>
      </c>
      <c r="C6" s="107" t="s">
        <v>67</v>
      </c>
      <c r="D6" s="57">
        <f>IF(D4&gt;0,D4/D5/12*1000,0)</f>
        <v>6872.5</v>
      </c>
      <c r="E6" s="58"/>
      <c r="F6" s="59"/>
      <c r="G6" s="57">
        <f>IF(G4&gt;0,G4/G5/12*1000,0)</f>
        <v>7262.249999999999</v>
      </c>
      <c r="H6" s="58"/>
      <c r="I6" s="59"/>
    </row>
    <row r="7" spans="1:9" ht="18">
      <c r="A7" s="311" t="s">
        <v>68</v>
      </c>
      <c r="B7" s="308" t="s">
        <v>69</v>
      </c>
      <c r="C7" s="95" t="s">
        <v>28</v>
      </c>
      <c r="D7" s="10">
        <f>E7+F7</f>
        <v>74.72</v>
      </c>
      <c r="E7" s="301">
        <v>74.72</v>
      </c>
      <c r="F7" s="301">
        <f>F13+F18+F23</f>
        <v>0</v>
      </c>
      <c r="G7" s="10">
        <f>H7+I7</f>
        <v>78.95</v>
      </c>
      <c r="H7" s="301">
        <v>78.95</v>
      </c>
      <c r="I7" s="304">
        <f>I13+I18+I23</f>
        <v>0</v>
      </c>
    </row>
    <row r="8" spans="1:9" ht="18" thickBot="1">
      <c r="A8" s="312"/>
      <c r="B8" s="309" t="s">
        <v>70</v>
      </c>
      <c r="C8" s="64" t="s">
        <v>11</v>
      </c>
      <c r="D8" s="121">
        <f>IF(D7&gt;0,D7/D4,0)</f>
        <v>0.3020088112849117</v>
      </c>
      <c r="E8" s="305">
        <f>D8</f>
        <v>0.3020088112849117</v>
      </c>
      <c r="F8" s="65">
        <f>E8</f>
        <v>0.3020088112849117</v>
      </c>
      <c r="G8" s="121">
        <f>IF(G7&gt;0,G7/G4,0)</f>
        <v>0.30198017908438235</v>
      </c>
      <c r="H8" s="305">
        <f>G8</f>
        <v>0.30198017908438235</v>
      </c>
      <c r="I8" s="65">
        <f>H8</f>
        <v>0.30198017908438235</v>
      </c>
    </row>
    <row r="9" spans="1:9" ht="18" thickBot="1">
      <c r="A9" s="921" t="s">
        <v>243</v>
      </c>
      <c r="B9" s="922"/>
      <c r="C9" s="922"/>
      <c r="D9" s="922"/>
      <c r="E9" s="922"/>
      <c r="F9" s="922"/>
      <c r="G9" s="922"/>
      <c r="H9" s="922"/>
      <c r="I9" s="923"/>
    </row>
    <row r="10" spans="1:9" ht="35.25">
      <c r="A10" s="91" t="s">
        <v>252</v>
      </c>
      <c r="B10" s="306" t="s">
        <v>249</v>
      </c>
      <c r="C10" s="63" t="s">
        <v>28</v>
      </c>
      <c r="D10" s="41">
        <f>E10+F10</f>
        <v>0</v>
      </c>
      <c r="E10" s="54"/>
      <c r="F10" s="55"/>
      <c r="G10" s="41">
        <f>H10+I10</f>
        <v>0</v>
      </c>
      <c r="H10" s="54"/>
      <c r="I10" s="55"/>
    </row>
    <row r="11" spans="1:9" ht="18">
      <c r="A11" s="310"/>
      <c r="B11" s="307" t="s">
        <v>64</v>
      </c>
      <c r="C11" s="107" t="s">
        <v>65</v>
      </c>
      <c r="D11" s="57">
        <f>E11+F11</f>
        <v>0</v>
      </c>
      <c r="E11" s="88"/>
      <c r="F11" s="89"/>
      <c r="G11" s="57">
        <f>H11+I11</f>
        <v>0</v>
      </c>
      <c r="H11" s="88"/>
      <c r="I11" s="89"/>
    </row>
    <row r="12" spans="1:9" ht="18">
      <c r="A12" s="310"/>
      <c r="B12" s="307" t="s">
        <v>66</v>
      </c>
      <c r="C12" s="107" t="s">
        <v>67</v>
      </c>
      <c r="D12" s="57">
        <f>IF(D10&gt;0,D10/D11/12*1000,0)</f>
        <v>0</v>
      </c>
      <c r="E12" s="58"/>
      <c r="F12" s="59"/>
      <c r="G12" s="57">
        <f>IF(G10&gt;0,G10/G11/12*1000,0)</f>
        <v>0</v>
      </c>
      <c r="H12" s="302"/>
      <c r="I12" s="303"/>
    </row>
    <row r="13" spans="1:9" ht="18">
      <c r="A13" s="311" t="s">
        <v>255</v>
      </c>
      <c r="B13" s="308" t="s">
        <v>69</v>
      </c>
      <c r="C13" s="95" t="s">
        <v>28</v>
      </c>
      <c r="D13" s="10">
        <f>E13+F13</f>
        <v>0</v>
      </c>
      <c r="E13" s="301"/>
      <c r="F13" s="304"/>
      <c r="G13" s="10">
        <f>H13+I13</f>
        <v>0</v>
      </c>
      <c r="H13" s="301"/>
      <c r="I13" s="304"/>
    </row>
    <row r="14" spans="1:9" ht="18" thickBot="1">
      <c r="A14" s="312"/>
      <c r="B14" s="309" t="s">
        <v>70</v>
      </c>
      <c r="C14" s="64" t="s">
        <v>11</v>
      </c>
      <c r="D14" s="121">
        <f>IF(D13&gt;0,D13/D10,0)</f>
        <v>0</v>
      </c>
      <c r="E14" s="305">
        <f>D14</f>
        <v>0</v>
      </c>
      <c r="F14" s="65">
        <f>E14</f>
        <v>0</v>
      </c>
      <c r="G14" s="121">
        <f>IF(G13&gt;0,G13/G10,0)</f>
        <v>0</v>
      </c>
      <c r="H14" s="305">
        <f>G14</f>
        <v>0</v>
      </c>
      <c r="I14" s="65">
        <f>H14</f>
        <v>0</v>
      </c>
    </row>
    <row r="15" spans="1:9" ht="35.25">
      <c r="A15" s="91" t="s">
        <v>253</v>
      </c>
      <c r="B15" s="306" t="s">
        <v>250</v>
      </c>
      <c r="C15" s="63" t="s">
        <v>28</v>
      </c>
      <c r="D15" s="41">
        <f>E15+F15</f>
        <v>0</v>
      </c>
      <c r="E15" s="54"/>
      <c r="F15" s="55"/>
      <c r="G15" s="41">
        <f>H15+I15</f>
        <v>0</v>
      </c>
      <c r="H15" s="54"/>
      <c r="I15" s="55"/>
    </row>
    <row r="16" spans="1:9" ht="18">
      <c r="A16" s="310"/>
      <c r="B16" s="307" t="s">
        <v>64</v>
      </c>
      <c r="C16" s="107" t="s">
        <v>65</v>
      </c>
      <c r="D16" s="57">
        <f>E16+F16</f>
        <v>0</v>
      </c>
      <c r="E16" s="88"/>
      <c r="F16" s="89"/>
      <c r="G16" s="57">
        <f>H16+I16</f>
        <v>0</v>
      </c>
      <c r="H16" s="88"/>
      <c r="I16" s="89"/>
    </row>
    <row r="17" spans="1:9" ht="18">
      <c r="A17" s="310"/>
      <c r="B17" s="307" t="s">
        <v>66</v>
      </c>
      <c r="C17" s="107" t="s">
        <v>67</v>
      </c>
      <c r="D17" s="57">
        <f>IF(D15&gt;0,D15/D16/12*1000,0)</f>
        <v>0</v>
      </c>
      <c r="E17" s="58"/>
      <c r="F17" s="59"/>
      <c r="G17" s="57">
        <f>IF(G15&gt;0,G15/G16/12*1000,0)</f>
        <v>0</v>
      </c>
      <c r="H17" s="302"/>
      <c r="I17" s="303"/>
    </row>
    <row r="18" spans="1:9" ht="18">
      <c r="A18" s="311" t="s">
        <v>256</v>
      </c>
      <c r="B18" s="308" t="s">
        <v>69</v>
      </c>
      <c r="C18" s="95" t="s">
        <v>28</v>
      </c>
      <c r="D18" s="10">
        <f>E18+F18</f>
        <v>0</v>
      </c>
      <c r="E18" s="301"/>
      <c r="F18" s="304"/>
      <c r="G18" s="10">
        <f>H18+I18</f>
        <v>0</v>
      </c>
      <c r="H18" s="301"/>
      <c r="I18" s="304"/>
    </row>
    <row r="19" spans="1:9" ht="18" thickBot="1">
      <c r="A19" s="312"/>
      <c r="B19" s="309" t="s">
        <v>70</v>
      </c>
      <c r="C19" s="64" t="s">
        <v>11</v>
      </c>
      <c r="D19" s="121">
        <f>IF(D18&gt;0,D18/D15,0)</f>
        <v>0</v>
      </c>
      <c r="E19" s="305">
        <f>D19</f>
        <v>0</v>
      </c>
      <c r="F19" s="65">
        <f>E19</f>
        <v>0</v>
      </c>
      <c r="G19" s="121" t="s">
        <v>275</v>
      </c>
      <c r="H19" s="305" t="str">
        <f>G19</f>
        <v>  </v>
      </c>
      <c r="I19" s="65" t="str">
        <f>H19</f>
        <v>  </v>
      </c>
    </row>
    <row r="20" spans="1:9" ht="18">
      <c r="A20" s="91" t="s">
        <v>254</v>
      </c>
      <c r="B20" s="306" t="s">
        <v>251</v>
      </c>
      <c r="C20" s="63" t="s">
        <v>28</v>
      </c>
      <c r="D20" s="41">
        <f>E20+F20</f>
        <v>0</v>
      </c>
      <c r="E20" s="54"/>
      <c r="F20" s="55"/>
      <c r="G20" s="41">
        <f>H20+I20</f>
        <v>0</v>
      </c>
      <c r="H20" s="54"/>
      <c r="I20" s="55"/>
    </row>
    <row r="21" spans="1:9" ht="18">
      <c r="A21" s="310"/>
      <c r="B21" s="307" t="s">
        <v>64</v>
      </c>
      <c r="C21" s="107" t="s">
        <v>65</v>
      </c>
      <c r="D21" s="57">
        <f>E21+F21</f>
        <v>0</v>
      </c>
      <c r="E21" s="88"/>
      <c r="F21" s="89"/>
      <c r="G21" s="57">
        <f>H21+I21</f>
        <v>0</v>
      </c>
      <c r="H21" s="88"/>
      <c r="I21" s="89"/>
    </row>
    <row r="22" spans="1:9" ht="18">
      <c r="A22" s="310"/>
      <c r="B22" s="307" t="s">
        <v>66</v>
      </c>
      <c r="C22" s="107" t="s">
        <v>67</v>
      </c>
      <c r="D22" s="57">
        <f>IF(D20&gt;0,D20/D21/12*1000,0)</f>
        <v>0</v>
      </c>
      <c r="E22" s="58"/>
      <c r="F22" s="59"/>
      <c r="G22" s="57">
        <f>IF(G20&gt;0,G20/G21/12*1000,0)</f>
        <v>0</v>
      </c>
      <c r="H22" s="302"/>
      <c r="I22" s="303"/>
    </row>
    <row r="23" spans="1:9" ht="18">
      <c r="A23" s="311" t="s">
        <v>257</v>
      </c>
      <c r="B23" s="308" t="s">
        <v>69</v>
      </c>
      <c r="C23" s="95" t="s">
        <v>28</v>
      </c>
      <c r="D23" s="10">
        <f>E23+F23</f>
        <v>0</v>
      </c>
      <c r="E23" s="301"/>
      <c r="F23" s="304"/>
      <c r="G23" s="10">
        <f>H23+I23</f>
        <v>0</v>
      </c>
      <c r="H23" s="301"/>
      <c r="I23" s="304"/>
    </row>
    <row r="24" spans="1:9" ht="18" thickBot="1">
      <c r="A24" s="312"/>
      <c r="B24" s="309" t="s">
        <v>70</v>
      </c>
      <c r="C24" s="64" t="s">
        <v>11</v>
      </c>
      <c r="D24" s="121">
        <f>IF(D23&gt;0,D23/D20,0)</f>
        <v>0</v>
      </c>
      <c r="E24" s="305">
        <f>D24</f>
        <v>0</v>
      </c>
      <c r="F24" s="65">
        <f>E24</f>
        <v>0</v>
      </c>
      <c r="G24" s="121">
        <f>IF(G23&gt;0,G23/G20,0)</f>
        <v>0</v>
      </c>
      <c r="H24" s="305">
        <f>G24</f>
        <v>0</v>
      </c>
      <c r="I24" s="65">
        <f>H24</f>
        <v>0</v>
      </c>
    </row>
    <row r="27" spans="1:3" ht="18" thickBot="1">
      <c r="A27" s="920" t="s">
        <v>177</v>
      </c>
      <c r="B27" s="920"/>
      <c r="C27" s="920"/>
    </row>
    <row r="28" spans="1:10" ht="18" thickBot="1">
      <c r="A28" s="871"/>
      <c r="B28" s="872"/>
      <c r="C28" s="872"/>
      <c r="D28" s="872"/>
      <c r="E28" s="872"/>
      <c r="F28" s="872"/>
      <c r="G28" s="872"/>
      <c r="H28" s="872"/>
      <c r="I28" s="873"/>
      <c r="J28" s="104"/>
    </row>
    <row r="30" spans="1:3" ht="18" thickBot="1">
      <c r="A30" s="920" t="s">
        <v>176</v>
      </c>
      <c r="B30" s="920"/>
      <c r="C30" s="920"/>
    </row>
    <row r="31" spans="1:9" ht="18" thickBot="1">
      <c r="A31" s="871"/>
      <c r="B31" s="872"/>
      <c r="C31" s="872"/>
      <c r="D31" s="872"/>
      <c r="E31" s="872"/>
      <c r="F31" s="872"/>
      <c r="G31" s="872"/>
      <c r="H31" s="872"/>
      <c r="I31" s="873"/>
    </row>
    <row r="35" spans="2:5" ht="18">
      <c r="B35" s="1" t="str">
        <f>Анкета!B12</f>
        <v>Директор</v>
      </c>
      <c r="E35" s="1" t="str">
        <f>Анкета!E53</f>
        <v>Сердюкова Л.Ф</v>
      </c>
    </row>
  </sheetData>
  <sheetProtection/>
  <mergeCells count="8">
    <mergeCell ref="A31:I31"/>
    <mergeCell ref="D2:F2"/>
    <mergeCell ref="G2:I2"/>
    <mergeCell ref="H1:I1"/>
    <mergeCell ref="A28:I28"/>
    <mergeCell ref="A27:C27"/>
    <mergeCell ref="A30:C30"/>
    <mergeCell ref="A9:I9"/>
  </mergeCells>
  <printOptions horizontalCentered="1" verticalCentered="1"/>
  <pageMargins left="0.1968503937007874" right="0.1968503937007874" top="0.984251968503937" bottom="0.3937007874015748" header="0" footer="0"/>
  <pageSetup horizontalDpi="300" verticalDpi="3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7"/>
  <dimension ref="A1:I11"/>
  <sheetViews>
    <sheetView showGridLines="0" zoomScale="75" zoomScaleNormal="75" zoomScaleSheetLayoutView="75" zoomScalePageLayoutView="0" workbookViewId="0" topLeftCell="A1">
      <selection activeCell="I5" sqref="I5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13.421875" style="1" customWidth="1"/>
    <col min="4" max="4" width="12.57421875" style="1" bestFit="1" customWidth="1"/>
    <col min="5" max="5" width="12.57421875" style="1" customWidth="1"/>
    <col min="6" max="6" width="13.28125" style="1" customWidth="1"/>
    <col min="7" max="7" width="12.8515625" style="1" customWidth="1"/>
    <col min="8" max="8" width="13.00390625" style="1" customWidth="1"/>
    <col min="9" max="9" width="13.28125" style="1" customWidth="1"/>
    <col min="10" max="16384" width="9.140625" style="1" customWidth="1"/>
  </cols>
  <sheetData>
    <row r="1" spans="2:9" ht="18" thickBot="1">
      <c r="B1" s="2">
        <f>Анкета!A5</f>
        <v>0</v>
      </c>
      <c r="H1" s="919" t="s">
        <v>120</v>
      </c>
      <c r="I1" s="919"/>
    </row>
    <row r="2" spans="1:9" ht="33" customHeight="1" thickBot="1">
      <c r="A2" s="875" t="s">
        <v>0</v>
      </c>
      <c r="B2" s="875" t="s">
        <v>1</v>
      </c>
      <c r="C2" s="875" t="s">
        <v>2</v>
      </c>
      <c r="D2" s="913" t="str">
        <f>Анкета!B41</f>
        <v>Установлено на 2012 год</v>
      </c>
      <c r="E2" s="914"/>
      <c r="F2" s="915"/>
      <c r="G2" s="916" t="str">
        <f>Анкета!B42</f>
        <v>Факт 2012 год</v>
      </c>
      <c r="H2" s="917"/>
      <c r="I2" s="918"/>
    </row>
    <row r="3" spans="1:9" s="87" customFormat="1" ht="36" thickBot="1">
      <c r="A3" s="876"/>
      <c r="B3" s="876"/>
      <c r="C3" s="876"/>
      <c r="D3" s="13" t="s">
        <v>3</v>
      </c>
      <c r="E3" s="14" t="s">
        <v>4</v>
      </c>
      <c r="F3" s="15" t="s">
        <v>5</v>
      </c>
      <c r="G3" s="13" t="s">
        <v>3</v>
      </c>
      <c r="H3" s="14" t="s">
        <v>4</v>
      </c>
      <c r="I3" s="15" t="s">
        <v>5</v>
      </c>
    </row>
    <row r="4" spans="1:9" ht="18" thickBot="1">
      <c r="A4" s="16" t="s">
        <v>26</v>
      </c>
      <c r="B4" s="17" t="s">
        <v>72</v>
      </c>
      <c r="C4" s="18" t="s">
        <v>28</v>
      </c>
      <c r="D4" s="19">
        <f>E4+F4</f>
        <v>36.9</v>
      </c>
      <c r="E4" s="122">
        <v>29.2</v>
      </c>
      <c r="F4" s="123">
        <v>7.7</v>
      </c>
      <c r="G4" s="19">
        <f>H4+I4</f>
        <v>36.9</v>
      </c>
      <c r="H4" s="51">
        <v>29.2</v>
      </c>
      <c r="I4" s="52">
        <v>7.7</v>
      </c>
    </row>
    <row r="6" spans="1:2" ht="18" thickBot="1">
      <c r="A6" s="870" t="s">
        <v>172</v>
      </c>
      <c r="B6" s="870"/>
    </row>
    <row r="7" spans="1:9" ht="18" thickBot="1">
      <c r="A7" s="871"/>
      <c r="B7" s="872"/>
      <c r="C7" s="872"/>
      <c r="D7" s="872"/>
      <c r="E7" s="872"/>
      <c r="F7" s="872"/>
      <c r="G7" s="872"/>
      <c r="H7" s="872"/>
      <c r="I7" s="873"/>
    </row>
    <row r="11" spans="2:5" ht="18">
      <c r="B11" s="1" t="str">
        <f>Анкета!B12</f>
        <v>Директор</v>
      </c>
      <c r="E11" s="1" t="str">
        <f>Анкета!E53</f>
        <v>Сердюкова Л.Ф</v>
      </c>
    </row>
  </sheetData>
  <sheetProtection/>
  <mergeCells count="8">
    <mergeCell ref="A6:B6"/>
    <mergeCell ref="A7:I7"/>
    <mergeCell ref="A2:A3"/>
    <mergeCell ref="H1:I1"/>
    <mergeCell ref="D2:F2"/>
    <mergeCell ref="G2:I2"/>
    <mergeCell ref="C2:C3"/>
    <mergeCell ref="B2:B3"/>
  </mergeCells>
  <printOptions horizontalCentered="1" verticalCentered="1"/>
  <pageMargins left="0.7874015748031497" right="0.7874015748031497" top="1.3779527559055118" bottom="0.3937007874015748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8"/>
  <dimension ref="A1:I18"/>
  <sheetViews>
    <sheetView showGridLines="0" zoomScale="75" zoomScaleNormal="75" zoomScaleSheetLayoutView="75" zoomScalePageLayoutView="0" workbookViewId="0" topLeftCell="B7">
      <selection activeCell="A13" sqref="A13:I13"/>
    </sheetView>
  </sheetViews>
  <sheetFormatPr defaultColWidth="9.140625" defaultRowHeight="12.75"/>
  <cols>
    <col min="1" max="1" width="6.8515625" style="1" customWidth="1"/>
    <col min="2" max="2" width="41.8515625" style="1" customWidth="1"/>
    <col min="3" max="3" width="16.140625" style="1" customWidth="1"/>
    <col min="4" max="4" width="12.57421875" style="1" bestFit="1" customWidth="1"/>
    <col min="5" max="5" width="13.8515625" style="1" customWidth="1"/>
    <col min="6" max="6" width="13.28125" style="1" customWidth="1"/>
    <col min="7" max="7" width="12.8515625" style="1" customWidth="1"/>
    <col min="8" max="8" width="13.8515625" style="1" customWidth="1"/>
    <col min="9" max="9" width="13.28125" style="1" customWidth="1"/>
    <col min="10" max="16384" width="9.140625" style="1" customWidth="1"/>
  </cols>
  <sheetData>
    <row r="1" spans="5:9" ht="18">
      <c r="E1" s="124">
        <f>СВОД!E75</f>
        <v>0.9383557374820997</v>
      </c>
      <c r="F1" s="124">
        <f>СВОД!F75</f>
        <v>0.06164426251790034</v>
      </c>
      <c r="H1" s="124">
        <f>СВОД!H75</f>
        <v>0.8839918269099606</v>
      </c>
      <c r="I1" s="124">
        <f>СВОД!I75</f>
        <v>0.11600817309003941</v>
      </c>
    </row>
    <row r="2" spans="2:9" ht="28.5" customHeight="1">
      <c r="B2" s="2">
        <f>Анкета!A5</f>
        <v>0</v>
      </c>
      <c r="H2" s="874" t="s">
        <v>117</v>
      </c>
      <c r="I2" s="874"/>
    </row>
    <row r="3" spans="1:9" ht="24" customHeight="1">
      <c r="A3" s="924" t="s">
        <v>0</v>
      </c>
      <c r="B3" s="924" t="s">
        <v>1</v>
      </c>
      <c r="C3" s="924" t="s">
        <v>2</v>
      </c>
      <c r="D3" s="924" t="str">
        <f>Анкета!B41</f>
        <v>Установлено на 2012 год</v>
      </c>
      <c r="E3" s="924"/>
      <c r="F3" s="924"/>
      <c r="G3" s="924" t="str">
        <f>Анкета!B42</f>
        <v>Факт 2012 год</v>
      </c>
      <c r="H3" s="924"/>
      <c r="I3" s="924"/>
    </row>
    <row r="4" spans="1:9" s="87" customFormat="1" ht="36">
      <c r="A4" s="924"/>
      <c r="B4" s="924"/>
      <c r="C4" s="924"/>
      <c r="D4" s="70" t="s">
        <v>3</v>
      </c>
      <c r="E4" s="70" t="s">
        <v>4</v>
      </c>
      <c r="F4" s="70" t="s">
        <v>5</v>
      </c>
      <c r="G4" s="70" t="s">
        <v>3</v>
      </c>
      <c r="H4" s="70" t="s">
        <v>4</v>
      </c>
      <c r="I4" s="70" t="s">
        <v>5</v>
      </c>
    </row>
    <row r="5" spans="1:9" ht="18">
      <c r="A5" s="73" t="s">
        <v>73</v>
      </c>
      <c r="B5" s="71" t="s">
        <v>74</v>
      </c>
      <c r="C5" s="72" t="s">
        <v>28</v>
      </c>
      <c r="D5" s="68">
        <f>E5+F5</f>
        <v>6.02</v>
      </c>
      <c r="E5" s="68">
        <f>SUM(E6:E11)</f>
        <v>5.64890153964224</v>
      </c>
      <c r="F5" s="68">
        <f>SUM(F6:F11)</f>
        <v>0.37109846035775984</v>
      </c>
      <c r="G5" s="68">
        <f>H5+I5</f>
        <v>67.64500000000001</v>
      </c>
      <c r="H5" s="68">
        <f>SUM(H6:H11)</f>
        <v>59.79762713132429</v>
      </c>
      <c r="I5" s="68">
        <f>SUM(I6:I11)</f>
        <v>7.847372868675714</v>
      </c>
    </row>
    <row r="6" spans="1:9" ht="31.5" customHeight="1">
      <c r="A6" s="50">
        <v>1</v>
      </c>
      <c r="B6" s="74" t="s">
        <v>417</v>
      </c>
      <c r="C6" s="72" t="s">
        <v>28</v>
      </c>
      <c r="D6" s="75">
        <v>6.02</v>
      </c>
      <c r="E6" s="69">
        <f>D6*$E$1</f>
        <v>5.64890153964224</v>
      </c>
      <c r="F6" s="69">
        <f>D6-E6</f>
        <v>0.37109846035775984</v>
      </c>
      <c r="G6" s="75">
        <v>6.02</v>
      </c>
      <c r="H6" s="69">
        <f>G6*$H$1</f>
        <v>5.321630797997963</v>
      </c>
      <c r="I6" s="69">
        <f>G6-H6</f>
        <v>0.6983692020020369</v>
      </c>
    </row>
    <row r="7" spans="1:9" ht="19.5" customHeight="1">
      <c r="A7" s="728"/>
      <c r="B7" s="729" t="s">
        <v>418</v>
      </c>
      <c r="C7" s="72" t="s">
        <v>28</v>
      </c>
      <c r="D7" s="75">
        <v>18.05</v>
      </c>
      <c r="E7" s="732"/>
      <c r="F7" s="732"/>
      <c r="G7" s="731">
        <v>16.625</v>
      </c>
      <c r="H7" s="69">
        <f>G7*$H$1</f>
        <v>14.696364122378094</v>
      </c>
      <c r="I7" s="69">
        <f>G7-H7</f>
        <v>1.9286358776219057</v>
      </c>
    </row>
    <row r="8" spans="1:9" ht="35.25" customHeight="1">
      <c r="A8" s="728"/>
      <c r="B8" s="729" t="s">
        <v>419</v>
      </c>
      <c r="C8" s="72" t="s">
        <v>28</v>
      </c>
      <c r="D8" s="75">
        <v>6</v>
      </c>
      <c r="E8" s="732"/>
      <c r="F8" s="732"/>
      <c r="G8" s="731">
        <v>45</v>
      </c>
      <c r="H8" s="69">
        <f>G8*$H$1</f>
        <v>39.77963221094823</v>
      </c>
      <c r="I8" s="69">
        <f>G8-H8</f>
        <v>5.220367789051771</v>
      </c>
    </row>
    <row r="11" spans="1:9" ht="19.5" customHeight="1">
      <c r="A11" s="50"/>
      <c r="B11" s="74"/>
      <c r="C11" s="72" t="s">
        <v>28</v>
      </c>
      <c r="D11" s="75"/>
      <c r="E11" s="69">
        <f>D11*$E$1</f>
        <v>0</v>
      </c>
      <c r="F11" s="69">
        <f>D11-E11</f>
        <v>0</v>
      </c>
      <c r="G11" s="75"/>
      <c r="H11" s="69">
        <f>G11*$H$1</f>
        <v>0</v>
      </c>
      <c r="I11" s="69">
        <f>G11-H11</f>
        <v>0</v>
      </c>
    </row>
    <row r="13" spans="1:9" ht="57" customHeight="1">
      <c r="A13" s="883" t="s">
        <v>377</v>
      </c>
      <c r="B13" s="883"/>
      <c r="C13" s="883"/>
      <c r="D13" s="883"/>
      <c r="E13" s="883"/>
      <c r="F13" s="883"/>
      <c r="G13" s="883"/>
      <c r="H13" s="883"/>
      <c r="I13" s="883"/>
    </row>
    <row r="14" spans="1:2" ht="18" thickBot="1">
      <c r="A14" s="870" t="s">
        <v>172</v>
      </c>
      <c r="B14" s="870"/>
    </row>
    <row r="15" spans="1:9" ht="69.75" customHeight="1" thickBot="1">
      <c r="A15" s="871"/>
      <c r="B15" s="872"/>
      <c r="C15" s="872"/>
      <c r="D15" s="872"/>
      <c r="E15" s="872"/>
      <c r="F15" s="872"/>
      <c r="G15" s="872"/>
      <c r="H15" s="872"/>
      <c r="I15" s="873"/>
    </row>
    <row r="18" spans="2:5" ht="18">
      <c r="B18" s="1" t="str">
        <f>Анкета!B12</f>
        <v>Директор</v>
      </c>
      <c r="E18" s="1" t="str">
        <f>Анкета!E53</f>
        <v>Сердюкова Л.Ф</v>
      </c>
    </row>
  </sheetData>
  <sheetProtection/>
  <mergeCells count="9">
    <mergeCell ref="A14:B14"/>
    <mergeCell ref="A15:I15"/>
    <mergeCell ref="H2:I2"/>
    <mergeCell ref="C3:C4"/>
    <mergeCell ref="B3:B4"/>
    <mergeCell ref="A3:A4"/>
    <mergeCell ref="D3:F3"/>
    <mergeCell ref="G3:I3"/>
    <mergeCell ref="A13:I13"/>
  </mergeCells>
  <printOptions horizontalCentered="1"/>
  <pageMargins left="0.7874015748031497" right="0.7874015748031497" top="1.3779527559055118" bottom="0.3937007874015748" header="0" footer="0"/>
  <pageSetup horizontalDpi="300" verticalDpi="300" orientation="landscape" paperSize="9" scale="8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9"/>
  <dimension ref="A1:I12"/>
  <sheetViews>
    <sheetView showGridLines="0" view="pageBreakPreview" zoomScaleNormal="75" zoomScaleSheetLayoutView="100" zoomScalePageLayoutView="0" workbookViewId="0" topLeftCell="C1">
      <selection activeCell="A10" sqref="A10:I10"/>
    </sheetView>
  </sheetViews>
  <sheetFormatPr defaultColWidth="9.140625" defaultRowHeight="12.75"/>
  <cols>
    <col min="1" max="1" width="7.421875" style="1" customWidth="1"/>
    <col min="2" max="2" width="37.28125" style="1" customWidth="1"/>
    <col min="3" max="3" width="16.140625" style="1" customWidth="1"/>
    <col min="4" max="4" width="13.00390625" style="1" bestFit="1" customWidth="1"/>
    <col min="5" max="6" width="13.28125" style="1" customWidth="1"/>
    <col min="7" max="7" width="12.8515625" style="1" customWidth="1"/>
    <col min="8" max="8" width="15.57421875" style="1" bestFit="1" customWidth="1"/>
    <col min="9" max="9" width="13.28125" style="1" customWidth="1"/>
    <col min="10" max="16384" width="9.140625" style="1" customWidth="1"/>
  </cols>
  <sheetData>
    <row r="1" spans="2:9" ht="18" thickBot="1">
      <c r="B1" s="501">
        <f>Анкета!A5</f>
        <v>0</v>
      </c>
      <c r="H1" s="919" t="s">
        <v>118</v>
      </c>
      <c r="I1" s="919"/>
    </row>
    <row r="2" spans="1:9" ht="33" customHeight="1" thickBot="1">
      <c r="A2" s="875" t="s">
        <v>0</v>
      </c>
      <c r="B2" s="875" t="s">
        <v>1</v>
      </c>
      <c r="C2" s="875" t="s">
        <v>2</v>
      </c>
      <c r="D2" s="925" t="str">
        <f>Анкета!B41</f>
        <v>Установлено на 2012 год</v>
      </c>
      <c r="E2" s="926"/>
      <c r="F2" s="877"/>
      <c r="G2" s="925" t="str">
        <f>Анкета!B42</f>
        <v>Факт 2012 год</v>
      </c>
      <c r="H2" s="926"/>
      <c r="I2" s="877"/>
    </row>
    <row r="3" spans="1:9" s="87" customFormat="1" ht="36" thickBot="1">
      <c r="A3" s="876"/>
      <c r="B3" s="876"/>
      <c r="C3" s="876"/>
      <c r="D3" s="13" t="s">
        <v>3</v>
      </c>
      <c r="E3" s="14" t="s">
        <v>4</v>
      </c>
      <c r="F3" s="15" t="s">
        <v>5</v>
      </c>
      <c r="G3" s="13" t="s">
        <v>3</v>
      </c>
      <c r="H3" s="14" t="s">
        <v>4</v>
      </c>
      <c r="I3" s="15" t="s">
        <v>5</v>
      </c>
    </row>
    <row r="4" spans="1:9" ht="36" thickBot="1">
      <c r="A4" s="16">
        <v>1</v>
      </c>
      <c r="B4" s="17" t="s">
        <v>370</v>
      </c>
      <c r="C4" s="18" t="s">
        <v>28</v>
      </c>
      <c r="D4" s="19">
        <f>E4+F4</f>
        <v>-76.18</v>
      </c>
      <c r="E4" s="20">
        <f>E5-E6</f>
        <v>-76.18</v>
      </c>
      <c r="F4" s="21">
        <f>F5-F6</f>
        <v>0</v>
      </c>
      <c r="G4" s="19">
        <f>H4+I4</f>
        <v>0</v>
      </c>
      <c r="H4" s="20">
        <f>H5-H6</f>
        <v>0</v>
      </c>
      <c r="I4" s="21">
        <f>I5-I6</f>
        <v>0</v>
      </c>
    </row>
    <row r="5" spans="1:9" ht="36.75" customHeight="1">
      <c r="A5" s="22">
        <v>2</v>
      </c>
      <c r="B5" s="66" t="s">
        <v>121</v>
      </c>
      <c r="C5" s="23" t="s">
        <v>28</v>
      </c>
      <c r="D5" s="24">
        <f>E5+F5</f>
        <v>0</v>
      </c>
      <c r="E5" s="125"/>
      <c r="F5" s="126"/>
      <c r="G5" s="24">
        <f>IF(СВОД!L58&gt;0,СВОД!L58,0)</f>
        <v>0</v>
      </c>
      <c r="H5" s="125"/>
      <c r="I5" s="126"/>
    </row>
    <row r="6" spans="1:9" ht="57" customHeight="1" thickBot="1">
      <c r="A6" s="25">
        <v>3</v>
      </c>
      <c r="B6" s="67" t="s">
        <v>122</v>
      </c>
      <c r="C6" s="26" t="s">
        <v>28</v>
      </c>
      <c r="D6" s="27">
        <f>E6+F6</f>
        <v>76.18</v>
      </c>
      <c r="E6" s="127">
        <v>76.18</v>
      </c>
      <c r="F6" s="128"/>
      <c r="G6" s="24">
        <f>IF(СВОД!L58&lt;0,-СВОД!L58,0)</f>
        <v>492.1335123</v>
      </c>
      <c r="H6" s="127"/>
      <c r="I6" s="128"/>
    </row>
    <row r="8" spans="1:2" ht="18">
      <c r="A8" s="508" t="s">
        <v>378</v>
      </c>
      <c r="B8" s="507"/>
    </row>
    <row r="9" spans="1:2" ht="18" thickBot="1">
      <c r="A9" s="870" t="s">
        <v>172</v>
      </c>
      <c r="B9" s="870"/>
    </row>
    <row r="10" spans="1:9" ht="66.75" customHeight="1" thickBot="1">
      <c r="A10" s="871"/>
      <c r="B10" s="872"/>
      <c r="C10" s="872"/>
      <c r="D10" s="872"/>
      <c r="E10" s="872"/>
      <c r="F10" s="872"/>
      <c r="G10" s="872"/>
      <c r="H10" s="872"/>
      <c r="I10" s="873"/>
    </row>
    <row r="12" spans="1:9" ht="18">
      <c r="A12" s="440" t="str">
        <f>Анкета!B12</f>
        <v>Директор</v>
      </c>
      <c r="I12" s="441" t="str">
        <f>Анкета!E53</f>
        <v>Сердюкова Л.Ф</v>
      </c>
    </row>
  </sheetData>
  <sheetProtection/>
  <mergeCells count="8">
    <mergeCell ref="A9:B9"/>
    <mergeCell ref="A10:I10"/>
    <mergeCell ref="A2:A3"/>
    <mergeCell ref="H1:I1"/>
    <mergeCell ref="D2:F2"/>
    <mergeCell ref="G2:I2"/>
    <mergeCell ref="C2:C3"/>
    <mergeCell ref="B2:B3"/>
  </mergeCells>
  <printOptions horizontalCentered="1"/>
  <pageMargins left="0.7874015748031497" right="0.7874015748031497" top="1.3779527559055118" bottom="0.3937007874015748" header="0" footer="0"/>
  <pageSetup horizontalDpi="300" verticalDpi="300" orientation="landscape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0"/>
  <dimension ref="A1:I16"/>
  <sheetViews>
    <sheetView showGridLines="0" zoomScale="75" zoomScaleNormal="75" zoomScaleSheetLayoutView="75" zoomScalePageLayoutView="0" workbookViewId="0" topLeftCell="C1">
      <selection activeCell="H12" sqref="H12"/>
    </sheetView>
  </sheetViews>
  <sheetFormatPr defaultColWidth="9.140625" defaultRowHeight="12.75"/>
  <cols>
    <col min="1" max="1" width="9.7109375" style="1" customWidth="1"/>
    <col min="2" max="2" width="66.7109375" style="1" customWidth="1"/>
    <col min="3" max="3" width="14.28125" style="1" customWidth="1"/>
    <col min="4" max="4" width="13.00390625" style="1" bestFit="1" customWidth="1"/>
    <col min="5" max="5" width="12.7109375" style="1" customWidth="1"/>
    <col min="6" max="6" width="13.28125" style="1" customWidth="1"/>
    <col min="7" max="7" width="12.8515625" style="1" customWidth="1"/>
    <col min="8" max="8" width="14.140625" style="1" customWidth="1"/>
    <col min="9" max="9" width="14.421875" style="1" customWidth="1"/>
    <col min="10" max="10" width="9.28125" style="1" bestFit="1" customWidth="1"/>
    <col min="11" max="16384" width="9.140625" style="1" customWidth="1"/>
  </cols>
  <sheetData>
    <row r="1" spans="2:9" ht="28.5" customHeight="1" thickBot="1">
      <c r="B1" s="2">
        <f>Анкета!A5</f>
        <v>0</v>
      </c>
      <c r="H1" s="919" t="s">
        <v>119</v>
      </c>
      <c r="I1" s="919"/>
    </row>
    <row r="2" spans="1:9" ht="31.5" customHeight="1" thickBot="1">
      <c r="A2" s="875" t="s">
        <v>0</v>
      </c>
      <c r="B2" s="875" t="s">
        <v>1</v>
      </c>
      <c r="C2" s="875" t="s">
        <v>2</v>
      </c>
      <c r="D2" s="925" t="str">
        <f>Анкета!B41</f>
        <v>Установлено на 2012 год</v>
      </c>
      <c r="E2" s="926"/>
      <c r="F2" s="877"/>
      <c r="G2" s="925" t="str">
        <f>Анкета!B42</f>
        <v>Факт 2012 год</v>
      </c>
      <c r="H2" s="926"/>
      <c r="I2" s="877"/>
    </row>
    <row r="3" spans="1:9" s="87" customFormat="1" ht="36" thickBot="1">
      <c r="A3" s="876"/>
      <c r="B3" s="876"/>
      <c r="C3" s="876"/>
      <c r="D3" s="13" t="s">
        <v>3</v>
      </c>
      <c r="E3" s="14" t="s">
        <v>4</v>
      </c>
      <c r="F3" s="15" t="s">
        <v>5</v>
      </c>
      <c r="G3" s="13" t="s">
        <v>3</v>
      </c>
      <c r="H3" s="14" t="s">
        <v>4</v>
      </c>
      <c r="I3" s="15" t="s">
        <v>5</v>
      </c>
    </row>
    <row r="4" spans="1:9" ht="18" thickBot="1">
      <c r="A4" s="30"/>
      <c r="B4" s="927" t="s">
        <v>80</v>
      </c>
      <c r="C4" s="928"/>
      <c r="D4" s="928"/>
      <c r="E4" s="928"/>
      <c r="F4" s="928"/>
      <c r="G4" s="928"/>
      <c r="H4" s="928"/>
      <c r="I4" s="929"/>
    </row>
    <row r="5" spans="1:9" ht="18">
      <c r="A5" s="39" t="s">
        <v>26</v>
      </c>
      <c r="B5" s="40" t="s">
        <v>81</v>
      </c>
      <c r="C5" s="39" t="s">
        <v>28</v>
      </c>
      <c r="D5" s="41">
        <f aca="true" t="shared" si="0" ref="D5:D13">E5+F5</f>
        <v>10.43</v>
      </c>
      <c r="E5" s="42">
        <f>E6+E7+E8+E9+E10+E11</f>
        <v>10.43</v>
      </c>
      <c r="F5" s="42">
        <f>F6+F7+F8+F9+F10+F11</f>
        <v>0</v>
      </c>
      <c r="G5" s="41">
        <f>H5+I5</f>
        <v>21.43</v>
      </c>
      <c r="H5" s="42">
        <f>H6+H7+H8+H9+H10+H11</f>
        <v>21.43</v>
      </c>
      <c r="I5" s="43">
        <f>I6+I7+I8+I9+I10+I11</f>
        <v>0</v>
      </c>
    </row>
    <row r="6" spans="1:9" ht="18">
      <c r="A6" s="44" t="s">
        <v>82</v>
      </c>
      <c r="B6" s="8" t="s">
        <v>83</v>
      </c>
      <c r="C6" s="7" t="s">
        <v>28</v>
      </c>
      <c r="D6" s="45">
        <f t="shared" si="0"/>
        <v>0</v>
      </c>
      <c r="E6" s="129"/>
      <c r="F6" s="130"/>
      <c r="G6" s="45">
        <f aca="true" t="shared" si="1" ref="G6:G13">H6+I6</f>
        <v>0</v>
      </c>
      <c r="H6" s="46"/>
      <c r="I6" s="47"/>
    </row>
    <row r="7" spans="1:9" ht="18">
      <c r="A7" s="44" t="s">
        <v>84</v>
      </c>
      <c r="B7" s="8" t="s">
        <v>85</v>
      </c>
      <c r="C7" s="7" t="s">
        <v>28</v>
      </c>
      <c r="D7" s="45">
        <f t="shared" si="0"/>
        <v>0</v>
      </c>
      <c r="E7" s="129"/>
      <c r="F7" s="130"/>
      <c r="G7" s="45">
        <f t="shared" si="1"/>
        <v>0</v>
      </c>
      <c r="H7" s="46"/>
      <c r="I7" s="47"/>
    </row>
    <row r="8" spans="1:9" ht="18">
      <c r="A8" s="44" t="s">
        <v>86</v>
      </c>
      <c r="B8" s="8" t="s">
        <v>87</v>
      </c>
      <c r="C8" s="7" t="s">
        <v>28</v>
      </c>
      <c r="D8" s="45">
        <f t="shared" si="0"/>
        <v>0</v>
      </c>
      <c r="E8" s="129"/>
      <c r="F8" s="130"/>
      <c r="G8" s="45">
        <f t="shared" si="1"/>
        <v>0</v>
      </c>
      <c r="H8" s="46"/>
      <c r="I8" s="47"/>
    </row>
    <row r="9" spans="1:9" ht="18">
      <c r="A9" s="44" t="s">
        <v>88</v>
      </c>
      <c r="B9" s="8" t="s">
        <v>89</v>
      </c>
      <c r="C9" s="7" t="s">
        <v>28</v>
      </c>
      <c r="D9" s="45">
        <f t="shared" si="0"/>
        <v>0</v>
      </c>
      <c r="E9" s="129"/>
      <c r="F9" s="130"/>
      <c r="G9" s="45">
        <f t="shared" si="1"/>
        <v>0</v>
      </c>
      <c r="H9" s="46"/>
      <c r="I9" s="47"/>
    </row>
    <row r="10" spans="1:9" ht="18">
      <c r="A10" s="7" t="s">
        <v>90</v>
      </c>
      <c r="B10" s="8" t="s">
        <v>91</v>
      </c>
      <c r="C10" s="7" t="s">
        <v>28</v>
      </c>
      <c r="D10" s="45">
        <f t="shared" si="0"/>
        <v>0</v>
      </c>
      <c r="E10" s="129"/>
      <c r="F10" s="130"/>
      <c r="G10" s="45">
        <f t="shared" si="1"/>
        <v>0</v>
      </c>
      <c r="H10" s="46"/>
      <c r="I10" s="47"/>
    </row>
    <row r="11" spans="1:9" ht="18">
      <c r="A11" s="7" t="s">
        <v>92</v>
      </c>
      <c r="B11" s="8" t="s">
        <v>93</v>
      </c>
      <c r="C11" s="7" t="s">
        <v>28</v>
      </c>
      <c r="D11" s="45">
        <f t="shared" si="0"/>
        <v>10.43</v>
      </c>
      <c r="E11" s="129">
        <v>10.43</v>
      </c>
      <c r="F11" s="129">
        <f>SUM(F12:F13)</f>
        <v>0</v>
      </c>
      <c r="G11" s="45">
        <f t="shared" si="1"/>
        <v>21.43</v>
      </c>
      <c r="H11" s="129">
        <v>21.43</v>
      </c>
      <c r="I11" s="130">
        <f>SUM(I12:I13)</f>
        <v>0</v>
      </c>
    </row>
    <row r="12" spans="1:9" ht="18">
      <c r="A12" s="7" t="s">
        <v>94</v>
      </c>
      <c r="B12" s="8" t="s">
        <v>95</v>
      </c>
      <c r="C12" s="7" t="s">
        <v>28</v>
      </c>
      <c r="D12" s="45">
        <f t="shared" si="0"/>
        <v>0</v>
      </c>
      <c r="E12" s="129"/>
      <c r="F12" s="130"/>
      <c r="G12" s="45">
        <f t="shared" si="1"/>
        <v>0</v>
      </c>
      <c r="H12" s="46"/>
      <c r="I12" s="47"/>
    </row>
    <row r="13" spans="1:9" ht="18" thickBot="1">
      <c r="A13" s="26" t="s">
        <v>96</v>
      </c>
      <c r="B13" s="498" t="s">
        <v>381</v>
      </c>
      <c r="C13" s="26" t="s">
        <v>28</v>
      </c>
      <c r="D13" s="27">
        <f t="shared" si="0"/>
        <v>0</v>
      </c>
      <c r="E13" s="127"/>
      <c r="F13" s="128"/>
      <c r="G13" s="27">
        <f t="shared" si="1"/>
        <v>0</v>
      </c>
      <c r="H13" s="499"/>
      <c r="I13" s="500"/>
    </row>
    <row r="15" spans="1:2" ht="18" thickBot="1">
      <c r="A15" s="870" t="s">
        <v>172</v>
      </c>
      <c r="B15" s="870"/>
    </row>
    <row r="16" spans="1:9" ht="47.25" customHeight="1" thickBot="1">
      <c r="A16" s="871"/>
      <c r="B16" s="872"/>
      <c r="C16" s="872"/>
      <c r="D16" s="872"/>
      <c r="E16" s="872"/>
      <c r="F16" s="872"/>
      <c r="G16" s="872"/>
      <c r="H16" s="872"/>
      <c r="I16" s="873"/>
    </row>
  </sheetData>
  <sheetProtection/>
  <mergeCells count="9">
    <mergeCell ref="B4:I4"/>
    <mergeCell ref="A15:B15"/>
    <mergeCell ref="A16:I16"/>
    <mergeCell ref="H1:I1"/>
    <mergeCell ref="C2:C3"/>
    <mergeCell ref="B2:B3"/>
    <mergeCell ref="A2:A3"/>
    <mergeCell ref="D2:F2"/>
    <mergeCell ref="G2:I2"/>
  </mergeCells>
  <printOptions horizontalCentered="1"/>
  <pageMargins left="0.1968503937007874" right="0.1968503937007874" top="1.3779527559055118" bottom="0.3937007874015748" header="0" footer="0"/>
  <pageSetup horizontalDpi="300" verticalDpi="3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F71"/>
  <sheetViews>
    <sheetView view="pageBreakPreview" zoomScaleSheetLayoutView="100" zoomScalePageLayoutView="0" workbookViewId="0" topLeftCell="A1">
      <pane xSplit="3" ySplit="5" topLeftCell="E5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" sqref="D6"/>
    </sheetView>
  </sheetViews>
  <sheetFormatPr defaultColWidth="9.140625" defaultRowHeight="12.75"/>
  <cols>
    <col min="1" max="1" width="9.140625" style="678" customWidth="1"/>
    <col min="2" max="2" width="8.8515625" style="679" customWidth="1"/>
    <col min="3" max="3" width="46.140625" style="678" customWidth="1"/>
    <col min="4" max="4" width="16.28125" style="678" customWidth="1"/>
    <col min="5" max="5" width="11.421875" style="678" customWidth="1"/>
    <col min="6" max="6" width="16.28125" style="678" customWidth="1"/>
    <col min="7" max="16384" width="9.140625" style="678" customWidth="1"/>
  </cols>
  <sheetData>
    <row r="1" spans="1:6" ht="18.75" customHeight="1">
      <c r="A1" s="683"/>
      <c r="B1" s="684">
        <f>Анкета!A5</f>
        <v>0</v>
      </c>
      <c r="C1" s="683"/>
      <c r="D1" s="683"/>
      <c r="E1" s="683"/>
      <c r="F1" s="683" t="s">
        <v>115</v>
      </c>
    </row>
    <row r="2" spans="1:6" ht="5.25" customHeight="1" thickBot="1">
      <c r="A2" s="683"/>
      <c r="B2" s="685"/>
      <c r="C2" s="683"/>
      <c r="D2" s="683"/>
      <c r="E2" s="683"/>
      <c r="F2" s="683"/>
    </row>
    <row r="3" spans="1:6" ht="18.75" customHeight="1">
      <c r="A3" s="683"/>
      <c r="B3" s="933" t="s">
        <v>0</v>
      </c>
      <c r="C3" s="935" t="s">
        <v>1</v>
      </c>
      <c r="D3" s="930" t="s">
        <v>383</v>
      </c>
      <c r="E3" s="931"/>
      <c r="F3" s="932"/>
    </row>
    <row r="4" spans="1:6" ht="18.75" customHeight="1" thickBot="1">
      <c r="A4" s="683"/>
      <c r="B4" s="934"/>
      <c r="C4" s="936"/>
      <c r="D4" s="686" t="s">
        <v>8</v>
      </c>
      <c r="E4" s="687" t="s">
        <v>105</v>
      </c>
      <c r="F4" s="687" t="s">
        <v>28</v>
      </c>
    </row>
    <row r="5" spans="1:6" ht="15">
      <c r="A5" s="683"/>
      <c r="B5" s="688">
        <v>1</v>
      </c>
      <c r="C5" s="689" t="s">
        <v>312</v>
      </c>
      <c r="D5" s="690">
        <f>D7+D36</f>
        <v>704.28</v>
      </c>
      <c r="E5" s="690">
        <f aca="true" t="shared" si="0" ref="E5:E52">IF(D5=0,0,F5/D5)</f>
        <v>0</v>
      </c>
      <c r="F5" s="690">
        <f>F7+F36</f>
        <v>0</v>
      </c>
    </row>
    <row r="6" spans="1:6" ht="15">
      <c r="A6" s="683"/>
      <c r="B6" s="691"/>
      <c r="C6" s="692" t="s">
        <v>311</v>
      </c>
      <c r="D6" s="693"/>
      <c r="E6" s="694"/>
      <c r="F6" s="694"/>
    </row>
    <row r="7" spans="1:6" ht="29.25" customHeight="1">
      <c r="A7" s="683"/>
      <c r="B7" s="695" t="s">
        <v>290</v>
      </c>
      <c r="C7" s="696" t="s">
        <v>362</v>
      </c>
      <c r="D7" s="697">
        <f>D8+D9+D15+D22</f>
        <v>704.28</v>
      </c>
      <c r="E7" s="697">
        <f t="shared" si="0"/>
        <v>0</v>
      </c>
      <c r="F7" s="697">
        <f>F8+F9+F15+F22</f>
        <v>0</v>
      </c>
    </row>
    <row r="8" spans="1:6" ht="13.5" customHeight="1">
      <c r="A8" s="683"/>
      <c r="B8" s="698" t="s">
        <v>293</v>
      </c>
      <c r="C8" s="699" t="s">
        <v>288</v>
      </c>
      <c r="D8" s="700">
        <f>'1,8'!I25-'1,8'!J25</f>
        <v>0</v>
      </c>
      <c r="E8" s="726">
        <f t="shared" si="0"/>
        <v>0</v>
      </c>
      <c r="F8" s="680"/>
    </row>
    <row r="9" spans="1:6" ht="25.5" customHeight="1">
      <c r="A9" s="683"/>
      <c r="B9" s="701" t="s">
        <v>291</v>
      </c>
      <c r="C9" s="702" t="s">
        <v>289</v>
      </c>
      <c r="D9" s="694">
        <f>D10+D11</f>
        <v>195.77</v>
      </c>
      <c r="E9" s="704">
        <f t="shared" si="0"/>
        <v>0</v>
      </c>
      <c r="F9" s="694">
        <f>F10+F11</f>
        <v>0</v>
      </c>
    </row>
    <row r="10" spans="1:6" ht="13.5" customHeight="1">
      <c r="A10" s="683"/>
      <c r="B10" s="701" t="s">
        <v>292</v>
      </c>
      <c r="C10" s="703" t="s">
        <v>278</v>
      </c>
      <c r="D10" s="700">
        <f>'1,8'!I19-'1,8'!J19</f>
        <v>195.77</v>
      </c>
      <c r="E10" s="726">
        <f t="shared" si="0"/>
        <v>0</v>
      </c>
      <c r="F10" s="680"/>
    </row>
    <row r="11" spans="1:6" ht="12" customHeight="1">
      <c r="A11" s="683"/>
      <c r="B11" s="701" t="s">
        <v>294</v>
      </c>
      <c r="C11" s="703" t="s">
        <v>279</v>
      </c>
      <c r="D11" s="704">
        <f>SUM(D12:D14)</f>
        <v>0</v>
      </c>
      <c r="E11" s="704">
        <f t="shared" si="0"/>
        <v>0</v>
      </c>
      <c r="F11" s="704">
        <f>SUM(F12:F14)</f>
        <v>0</v>
      </c>
    </row>
    <row r="12" spans="1:6" s="682" customFormat="1" ht="15">
      <c r="A12" s="705"/>
      <c r="B12" s="706"/>
      <c r="C12" s="707" t="s">
        <v>280</v>
      </c>
      <c r="D12" s="708">
        <f>'1,8'!I21-'1,8'!J21</f>
        <v>0</v>
      </c>
      <c r="E12" s="727">
        <f t="shared" si="0"/>
        <v>0</v>
      </c>
      <c r="F12" s="681"/>
    </row>
    <row r="13" spans="1:6" s="682" customFormat="1" ht="15">
      <c r="A13" s="705"/>
      <c r="B13" s="706"/>
      <c r="C13" s="707" t="s">
        <v>281</v>
      </c>
      <c r="D13" s="708">
        <f>'1,8'!I22-'1,8'!J22</f>
        <v>0</v>
      </c>
      <c r="E13" s="727">
        <f t="shared" si="0"/>
        <v>0</v>
      </c>
      <c r="F13" s="681"/>
    </row>
    <row r="14" spans="1:6" s="682" customFormat="1" ht="15">
      <c r="A14" s="705"/>
      <c r="B14" s="706"/>
      <c r="C14" s="707" t="s">
        <v>282</v>
      </c>
      <c r="D14" s="708">
        <f>'1,8'!I23-'1,8'!J23</f>
        <v>0</v>
      </c>
      <c r="E14" s="727">
        <f t="shared" si="0"/>
        <v>0</v>
      </c>
      <c r="F14" s="681"/>
    </row>
    <row r="15" spans="1:6" ht="24.75">
      <c r="A15" s="683"/>
      <c r="B15" s="701" t="s">
        <v>295</v>
      </c>
      <c r="C15" s="709" t="s">
        <v>283</v>
      </c>
      <c r="D15" s="694">
        <f>D16+D17</f>
        <v>0</v>
      </c>
      <c r="E15" s="704">
        <f t="shared" si="0"/>
        <v>0</v>
      </c>
      <c r="F15" s="694">
        <f>F16+F17</f>
        <v>0</v>
      </c>
    </row>
    <row r="16" spans="1:6" ht="12">
      <c r="A16" s="683"/>
      <c r="B16" s="701" t="s">
        <v>296</v>
      </c>
      <c r="C16" s="703" t="s">
        <v>278</v>
      </c>
      <c r="D16" s="704">
        <f>'1,8'!I36-'1,8'!J36</f>
        <v>0</v>
      </c>
      <c r="E16" s="726">
        <f t="shared" si="0"/>
        <v>0</v>
      </c>
      <c r="F16" s="680"/>
    </row>
    <row r="17" spans="1:6" ht="12">
      <c r="A17" s="683"/>
      <c r="B17" s="701" t="s">
        <v>297</v>
      </c>
      <c r="C17" s="703" t="s">
        <v>279</v>
      </c>
      <c r="D17" s="704">
        <f>SUM(D18:D20)</f>
        <v>0</v>
      </c>
      <c r="E17" s="704">
        <f t="shared" si="0"/>
        <v>0</v>
      </c>
      <c r="F17" s="704">
        <f>SUM(F18:F20)</f>
        <v>0</v>
      </c>
    </row>
    <row r="18" spans="1:6" s="682" customFormat="1" ht="15">
      <c r="A18" s="705"/>
      <c r="B18" s="706"/>
      <c r="C18" s="707" t="s">
        <v>280</v>
      </c>
      <c r="D18" s="725">
        <f>'1,8'!I38-'1,8'!J38</f>
        <v>0</v>
      </c>
      <c r="E18" s="727">
        <f t="shared" si="0"/>
        <v>0</v>
      </c>
      <c r="F18" s="681"/>
    </row>
    <row r="19" spans="1:6" s="682" customFormat="1" ht="15">
      <c r="A19" s="705"/>
      <c r="B19" s="706"/>
      <c r="C19" s="707" t="s">
        <v>281</v>
      </c>
      <c r="D19" s="725">
        <f>'1,8'!I39-'1,8'!J39</f>
        <v>0</v>
      </c>
      <c r="E19" s="727">
        <f t="shared" si="0"/>
        <v>0</v>
      </c>
      <c r="F19" s="681"/>
    </row>
    <row r="20" spans="1:6" s="682" customFormat="1" ht="15">
      <c r="A20" s="705"/>
      <c r="B20" s="706"/>
      <c r="C20" s="707" t="s">
        <v>282</v>
      </c>
      <c r="D20" s="725">
        <f>'1,8'!I40-'1,8'!J40</f>
        <v>0</v>
      </c>
      <c r="E20" s="727">
        <f t="shared" si="0"/>
        <v>0</v>
      </c>
      <c r="F20" s="681"/>
    </row>
    <row r="21" spans="1:6" s="682" customFormat="1" ht="15">
      <c r="A21" s="705"/>
      <c r="B21" s="706"/>
      <c r="C21" s="707" t="s">
        <v>284</v>
      </c>
      <c r="D21" s="725">
        <f>'1,8'!I41-'1,8'!J41</f>
        <v>0</v>
      </c>
      <c r="E21" s="727">
        <f t="shared" si="0"/>
        <v>0</v>
      </c>
      <c r="F21" s="681"/>
    </row>
    <row r="22" spans="1:6" ht="24.75">
      <c r="A22" s="683"/>
      <c r="B22" s="701" t="s">
        <v>298</v>
      </c>
      <c r="C22" s="709" t="s">
        <v>285</v>
      </c>
      <c r="D22" s="704">
        <f>D23+D24</f>
        <v>508.51</v>
      </c>
      <c r="E22" s="704">
        <f t="shared" si="0"/>
        <v>0</v>
      </c>
      <c r="F22" s="694">
        <f>F23+F24</f>
        <v>0</v>
      </c>
    </row>
    <row r="23" spans="1:6" ht="12">
      <c r="A23" s="683"/>
      <c r="B23" s="701" t="s">
        <v>299</v>
      </c>
      <c r="C23" s="703" t="s">
        <v>278</v>
      </c>
      <c r="D23" s="704">
        <f>'1,8'!I28-'1,8'!J28</f>
        <v>508.51</v>
      </c>
      <c r="E23" s="726">
        <f t="shared" si="0"/>
        <v>0</v>
      </c>
      <c r="F23" s="680"/>
    </row>
    <row r="24" spans="1:6" ht="12">
      <c r="A24" s="683"/>
      <c r="B24" s="701" t="s">
        <v>300</v>
      </c>
      <c r="C24" s="703" t="s">
        <v>279</v>
      </c>
      <c r="D24" s="704">
        <f>SUM(D25:D27)</f>
        <v>0</v>
      </c>
      <c r="E24" s="704">
        <f t="shared" si="0"/>
        <v>0</v>
      </c>
      <c r="F24" s="704">
        <f>SUM(F25:F27)</f>
        <v>0</v>
      </c>
    </row>
    <row r="25" spans="1:6" s="682" customFormat="1" ht="15">
      <c r="A25" s="705"/>
      <c r="B25" s="706"/>
      <c r="C25" s="707" t="s">
        <v>280</v>
      </c>
      <c r="D25" s="725">
        <f>'1,8'!I30-'1,8'!J30</f>
        <v>0</v>
      </c>
      <c r="E25" s="727">
        <f t="shared" si="0"/>
        <v>0</v>
      </c>
      <c r="F25" s="681"/>
    </row>
    <row r="26" spans="1:6" s="682" customFormat="1" ht="15">
      <c r="A26" s="705"/>
      <c r="B26" s="706"/>
      <c r="C26" s="707" t="s">
        <v>281</v>
      </c>
      <c r="D26" s="725">
        <f>'1,8'!I31-'1,8'!J31</f>
        <v>0</v>
      </c>
      <c r="E26" s="727">
        <f t="shared" si="0"/>
        <v>0</v>
      </c>
      <c r="F26" s="681"/>
    </row>
    <row r="27" spans="1:6" s="682" customFormat="1" ht="15">
      <c r="A27" s="705"/>
      <c r="B27" s="706"/>
      <c r="C27" s="707" t="s">
        <v>282</v>
      </c>
      <c r="D27" s="725">
        <f>'1,8'!I32-'1,8'!J32</f>
        <v>0</v>
      </c>
      <c r="E27" s="727">
        <f t="shared" si="0"/>
        <v>0</v>
      </c>
      <c r="F27" s="681"/>
    </row>
    <row r="28" spans="1:6" s="682" customFormat="1" ht="15">
      <c r="A28" s="705"/>
      <c r="B28" s="706"/>
      <c r="C28" s="707" t="s">
        <v>284</v>
      </c>
      <c r="D28" s="725">
        <f>'1,8'!I33-'1,8'!J33</f>
        <v>0</v>
      </c>
      <c r="E28" s="727">
        <f t="shared" si="0"/>
        <v>0</v>
      </c>
      <c r="F28" s="681"/>
    </row>
    <row r="29" spans="1:6" ht="24.75" hidden="1">
      <c r="A29" s="683"/>
      <c r="B29" s="701" t="s">
        <v>43</v>
      </c>
      <c r="C29" s="709" t="s">
        <v>286</v>
      </c>
      <c r="D29" s="704"/>
      <c r="E29" s="704">
        <f t="shared" si="0"/>
        <v>0</v>
      </c>
      <c r="F29" s="694"/>
    </row>
    <row r="30" spans="1:6" ht="12" hidden="1">
      <c r="A30" s="683"/>
      <c r="B30" s="701"/>
      <c r="C30" s="703" t="s">
        <v>278</v>
      </c>
      <c r="D30" s="704"/>
      <c r="E30" s="704">
        <f t="shared" si="0"/>
        <v>0</v>
      </c>
      <c r="F30" s="694"/>
    </row>
    <row r="31" spans="1:6" ht="12" hidden="1">
      <c r="A31" s="683"/>
      <c r="B31" s="701"/>
      <c r="C31" s="703" t="s">
        <v>279</v>
      </c>
      <c r="D31" s="704"/>
      <c r="E31" s="704">
        <f t="shared" si="0"/>
        <v>0</v>
      </c>
      <c r="F31" s="694"/>
    </row>
    <row r="32" spans="1:6" ht="15" hidden="1">
      <c r="A32" s="683"/>
      <c r="B32" s="701"/>
      <c r="C32" s="707" t="s">
        <v>280</v>
      </c>
      <c r="D32" s="704"/>
      <c r="E32" s="704">
        <f t="shared" si="0"/>
        <v>0</v>
      </c>
      <c r="F32" s="694"/>
    </row>
    <row r="33" spans="1:6" ht="15" hidden="1">
      <c r="A33" s="683"/>
      <c r="B33" s="701"/>
      <c r="C33" s="707" t="s">
        <v>281</v>
      </c>
      <c r="D33" s="704"/>
      <c r="E33" s="704">
        <f t="shared" si="0"/>
        <v>0</v>
      </c>
      <c r="F33" s="694"/>
    </row>
    <row r="34" spans="1:6" ht="15" hidden="1">
      <c r="A34" s="683"/>
      <c r="B34" s="701"/>
      <c r="C34" s="707" t="s">
        <v>282</v>
      </c>
      <c r="D34" s="704"/>
      <c r="E34" s="704">
        <f t="shared" si="0"/>
        <v>0</v>
      </c>
      <c r="F34" s="694"/>
    </row>
    <row r="35" spans="1:6" ht="15" hidden="1">
      <c r="A35" s="683"/>
      <c r="B35" s="701"/>
      <c r="C35" s="707" t="s">
        <v>284</v>
      </c>
      <c r="D35" s="704"/>
      <c r="E35" s="704">
        <f t="shared" si="0"/>
        <v>0</v>
      </c>
      <c r="F35" s="694"/>
    </row>
    <row r="36" spans="1:6" ht="30" customHeight="1">
      <c r="A36" s="683"/>
      <c r="B36" s="710" t="s">
        <v>301</v>
      </c>
      <c r="C36" s="696" t="s">
        <v>363</v>
      </c>
      <c r="D36" s="711">
        <f>D37+D38+D44+D51</f>
        <v>0</v>
      </c>
      <c r="E36" s="711">
        <f t="shared" si="0"/>
        <v>0</v>
      </c>
      <c r="F36" s="697">
        <f>F37+F38+F44+F51</f>
        <v>0</v>
      </c>
    </row>
    <row r="37" spans="1:6" ht="12">
      <c r="A37" s="683"/>
      <c r="B37" s="698" t="s">
        <v>302</v>
      </c>
      <c r="C37" s="709" t="s">
        <v>17</v>
      </c>
      <c r="D37" s="704">
        <f>'1,8'!J25</f>
        <v>0</v>
      </c>
      <c r="E37" s="726">
        <f t="shared" si="0"/>
        <v>0</v>
      </c>
      <c r="F37" s="680"/>
    </row>
    <row r="38" spans="1:6" ht="24.75">
      <c r="A38" s="683"/>
      <c r="B38" s="698" t="s">
        <v>303</v>
      </c>
      <c r="C38" s="709" t="s">
        <v>277</v>
      </c>
      <c r="D38" s="704">
        <f>D39+D40</f>
        <v>0</v>
      </c>
      <c r="E38" s="704">
        <f t="shared" si="0"/>
        <v>0</v>
      </c>
      <c r="F38" s="694">
        <f>F39+F40</f>
        <v>0</v>
      </c>
    </row>
    <row r="39" spans="1:6" ht="12">
      <c r="A39" s="683"/>
      <c r="B39" s="701" t="s">
        <v>304</v>
      </c>
      <c r="C39" s="703" t="s">
        <v>278</v>
      </c>
      <c r="D39" s="704">
        <f>'1,8'!J19</f>
        <v>0</v>
      </c>
      <c r="E39" s="726">
        <f t="shared" si="0"/>
        <v>0</v>
      </c>
      <c r="F39" s="680"/>
    </row>
    <row r="40" spans="1:6" ht="12">
      <c r="A40" s="683"/>
      <c r="B40" s="701" t="s">
        <v>305</v>
      </c>
      <c r="C40" s="703" t="s">
        <v>279</v>
      </c>
      <c r="D40" s="704">
        <f>SUM(D41:D43)</f>
        <v>0</v>
      </c>
      <c r="E40" s="704">
        <f t="shared" si="0"/>
        <v>0</v>
      </c>
      <c r="F40" s="704">
        <f>SUM(F41:F43)</f>
        <v>0</v>
      </c>
    </row>
    <row r="41" spans="1:6" s="682" customFormat="1" ht="15">
      <c r="A41" s="705"/>
      <c r="B41" s="706"/>
      <c r="C41" s="707" t="s">
        <v>280</v>
      </c>
      <c r="D41" s="725">
        <f>'1,8'!J21</f>
        <v>0</v>
      </c>
      <c r="E41" s="727">
        <f t="shared" si="0"/>
        <v>0</v>
      </c>
      <c r="F41" s="681"/>
    </row>
    <row r="42" spans="1:6" s="682" customFormat="1" ht="15">
      <c r="A42" s="705"/>
      <c r="B42" s="706"/>
      <c r="C42" s="707" t="s">
        <v>281</v>
      </c>
      <c r="D42" s="725">
        <f>'1,8'!J22</f>
        <v>0</v>
      </c>
      <c r="E42" s="727">
        <f t="shared" si="0"/>
        <v>0</v>
      </c>
      <c r="F42" s="681"/>
    </row>
    <row r="43" spans="1:6" s="682" customFormat="1" ht="15">
      <c r="A43" s="705"/>
      <c r="B43" s="706"/>
      <c r="C43" s="707" t="s">
        <v>282</v>
      </c>
      <c r="D43" s="725">
        <f>'1,8'!J23</f>
        <v>0</v>
      </c>
      <c r="E43" s="727">
        <f t="shared" si="0"/>
        <v>0</v>
      </c>
      <c r="F43" s="681"/>
    </row>
    <row r="44" spans="1:6" ht="24.75">
      <c r="A44" s="683"/>
      <c r="B44" s="701" t="s">
        <v>306</v>
      </c>
      <c r="C44" s="709" t="s">
        <v>283</v>
      </c>
      <c r="D44" s="704">
        <f>D45+D46</f>
        <v>0</v>
      </c>
      <c r="E44" s="704">
        <f t="shared" si="0"/>
        <v>0</v>
      </c>
      <c r="F44" s="694">
        <f>F45+F46</f>
        <v>0</v>
      </c>
    </row>
    <row r="45" spans="1:6" ht="12">
      <c r="A45" s="683"/>
      <c r="B45" s="701" t="s">
        <v>307</v>
      </c>
      <c r="C45" s="703" t="s">
        <v>278</v>
      </c>
      <c r="D45" s="704">
        <f>'1,8'!J36</f>
        <v>0</v>
      </c>
      <c r="E45" s="726">
        <f t="shared" si="0"/>
        <v>0</v>
      </c>
      <c r="F45" s="680"/>
    </row>
    <row r="46" spans="1:6" ht="12">
      <c r="A46" s="683"/>
      <c r="B46" s="701" t="s">
        <v>308</v>
      </c>
      <c r="C46" s="703" t="s">
        <v>279</v>
      </c>
      <c r="D46" s="704">
        <f>SUM(D47:D49)</f>
        <v>0</v>
      </c>
      <c r="E46" s="704">
        <f t="shared" si="0"/>
        <v>0</v>
      </c>
      <c r="F46" s="704">
        <f>SUM(F47:F49)</f>
        <v>0</v>
      </c>
    </row>
    <row r="47" spans="1:6" s="682" customFormat="1" ht="15">
      <c r="A47" s="705"/>
      <c r="B47" s="706"/>
      <c r="C47" s="707" t="s">
        <v>280</v>
      </c>
      <c r="D47" s="725">
        <f>'1,8'!J38</f>
        <v>0</v>
      </c>
      <c r="E47" s="727">
        <f t="shared" si="0"/>
        <v>0</v>
      </c>
      <c r="F47" s="681"/>
    </row>
    <row r="48" spans="1:6" s="682" customFormat="1" ht="15">
      <c r="A48" s="705"/>
      <c r="B48" s="706"/>
      <c r="C48" s="707" t="s">
        <v>281</v>
      </c>
      <c r="D48" s="725">
        <f>'1,8'!J39</f>
        <v>0</v>
      </c>
      <c r="E48" s="727">
        <f t="shared" si="0"/>
        <v>0</v>
      </c>
      <c r="F48" s="681"/>
    </row>
    <row r="49" spans="1:6" s="682" customFormat="1" ht="15">
      <c r="A49" s="705"/>
      <c r="B49" s="706"/>
      <c r="C49" s="707" t="s">
        <v>282</v>
      </c>
      <c r="D49" s="725">
        <f>'1,8'!J40</f>
        <v>0</v>
      </c>
      <c r="E49" s="727">
        <f t="shared" si="0"/>
        <v>0</v>
      </c>
      <c r="F49" s="681"/>
    </row>
    <row r="50" spans="1:6" s="682" customFormat="1" ht="15">
      <c r="A50" s="705"/>
      <c r="B50" s="706"/>
      <c r="C50" s="707" t="s">
        <v>284</v>
      </c>
      <c r="D50" s="725">
        <f>'1,8'!J41</f>
        <v>0</v>
      </c>
      <c r="E50" s="727">
        <f t="shared" si="0"/>
        <v>0</v>
      </c>
      <c r="F50" s="681"/>
    </row>
    <row r="51" spans="1:6" ht="24.75">
      <c r="A51" s="683"/>
      <c r="B51" s="712" t="s">
        <v>364</v>
      </c>
      <c r="C51" s="709" t="s">
        <v>285</v>
      </c>
      <c r="D51" s="704">
        <f>D52+D53+D58</f>
        <v>0</v>
      </c>
      <c r="E51" s="704">
        <f t="shared" si="0"/>
        <v>0</v>
      </c>
      <c r="F51" s="694">
        <f>F52+F53+F58</f>
        <v>0</v>
      </c>
    </row>
    <row r="52" spans="1:6" ht="12">
      <c r="A52" s="683"/>
      <c r="B52" s="712" t="s">
        <v>309</v>
      </c>
      <c r="C52" s="703" t="s">
        <v>278</v>
      </c>
      <c r="D52" s="704">
        <f>'1,8'!J28</f>
        <v>0</v>
      </c>
      <c r="E52" s="726">
        <f t="shared" si="0"/>
        <v>0</v>
      </c>
      <c r="F52" s="680"/>
    </row>
    <row r="53" spans="1:6" ht="12">
      <c r="A53" s="683"/>
      <c r="B53" s="712" t="s">
        <v>310</v>
      </c>
      <c r="C53" s="703" t="s">
        <v>279</v>
      </c>
      <c r="D53" s="704">
        <f>SUM(D54:D56)</f>
        <v>0</v>
      </c>
      <c r="E53" s="704">
        <f aca="true" t="shared" si="1" ref="E53:E58">IF(D53=0,0,F53/D53)</f>
        <v>0</v>
      </c>
      <c r="F53" s="704">
        <f>SUM(F54:F56)</f>
        <v>0</v>
      </c>
    </row>
    <row r="54" spans="1:6" s="682" customFormat="1" ht="15">
      <c r="A54" s="705"/>
      <c r="B54" s="706"/>
      <c r="C54" s="707" t="s">
        <v>280</v>
      </c>
      <c r="D54" s="725">
        <f>'1,8'!J30</f>
        <v>0</v>
      </c>
      <c r="E54" s="727">
        <f t="shared" si="1"/>
        <v>0</v>
      </c>
      <c r="F54" s="681"/>
    </row>
    <row r="55" spans="1:6" s="682" customFormat="1" ht="15">
      <c r="A55" s="705"/>
      <c r="B55" s="706"/>
      <c r="C55" s="707" t="s">
        <v>281</v>
      </c>
      <c r="D55" s="725">
        <f>'1,8'!J31</f>
        <v>0</v>
      </c>
      <c r="E55" s="727">
        <f t="shared" si="1"/>
        <v>0</v>
      </c>
      <c r="F55" s="681"/>
    </row>
    <row r="56" spans="1:6" s="682" customFormat="1" ht="15">
      <c r="A56" s="705"/>
      <c r="B56" s="706"/>
      <c r="C56" s="707" t="s">
        <v>282</v>
      </c>
      <c r="D56" s="725">
        <f>'1,8'!J32</f>
        <v>0</v>
      </c>
      <c r="E56" s="727">
        <f t="shared" si="1"/>
        <v>0</v>
      </c>
      <c r="F56" s="681"/>
    </row>
    <row r="57" spans="1:6" s="682" customFormat="1" ht="15">
      <c r="A57" s="705"/>
      <c r="B57" s="706"/>
      <c r="C57" s="707" t="s">
        <v>284</v>
      </c>
      <c r="D57" s="725">
        <f>'1,8'!J33</f>
        <v>0</v>
      </c>
      <c r="E57" s="727">
        <f t="shared" si="1"/>
        <v>0</v>
      </c>
      <c r="F57" s="681"/>
    </row>
    <row r="58" spans="1:6" s="682" customFormat="1" ht="13.5" thickBot="1">
      <c r="A58" s="705"/>
      <c r="B58" s="706" t="s">
        <v>365</v>
      </c>
      <c r="C58" s="707" t="s">
        <v>287</v>
      </c>
      <c r="D58" s="725">
        <f>'1,8'!J34</f>
        <v>0</v>
      </c>
      <c r="E58" s="727">
        <f t="shared" si="1"/>
        <v>0</v>
      </c>
      <c r="F58" s="681"/>
    </row>
    <row r="59" spans="1:6" ht="25.5" hidden="1" thickBot="1">
      <c r="A59" s="683"/>
      <c r="B59" s="701"/>
      <c r="C59" s="709" t="s">
        <v>286</v>
      </c>
      <c r="D59" s="713"/>
      <c r="E59" s="714"/>
      <c r="F59" s="714"/>
    </row>
    <row r="60" spans="1:6" ht="12.75" hidden="1" thickBot="1">
      <c r="A60" s="683"/>
      <c r="B60" s="701"/>
      <c r="C60" s="703" t="s">
        <v>278</v>
      </c>
      <c r="D60" s="713"/>
      <c r="E60" s="714"/>
      <c r="F60" s="714"/>
    </row>
    <row r="61" spans="1:6" ht="12.75" hidden="1" thickBot="1">
      <c r="A61" s="683"/>
      <c r="B61" s="701"/>
      <c r="C61" s="703" t="s">
        <v>279</v>
      </c>
      <c r="D61" s="713"/>
      <c r="E61" s="714"/>
      <c r="F61" s="714"/>
    </row>
    <row r="62" spans="1:6" ht="15" hidden="1" thickBot="1">
      <c r="A62" s="683"/>
      <c r="B62" s="701"/>
      <c r="C62" s="707" t="s">
        <v>280</v>
      </c>
      <c r="D62" s="713"/>
      <c r="E62" s="714"/>
      <c r="F62" s="714"/>
    </row>
    <row r="63" spans="1:6" ht="15" hidden="1" thickBot="1">
      <c r="A63" s="683"/>
      <c r="B63" s="701"/>
      <c r="C63" s="707" t="s">
        <v>281</v>
      </c>
      <c r="D63" s="713"/>
      <c r="E63" s="714"/>
      <c r="F63" s="714"/>
    </row>
    <row r="64" spans="1:6" ht="15" hidden="1" thickBot="1">
      <c r="A64" s="683"/>
      <c r="B64" s="701"/>
      <c r="C64" s="707" t="s">
        <v>282</v>
      </c>
      <c r="D64" s="713"/>
      <c r="E64" s="714"/>
      <c r="F64" s="714"/>
    </row>
    <row r="65" spans="1:6" ht="15" hidden="1" thickBot="1">
      <c r="A65" s="683"/>
      <c r="B65" s="701"/>
      <c r="C65" s="707" t="s">
        <v>284</v>
      </c>
      <c r="D65" s="713"/>
      <c r="E65" s="714"/>
      <c r="F65" s="714"/>
    </row>
    <row r="66" spans="1:6" ht="13.5" hidden="1" thickBot="1">
      <c r="A66" s="683"/>
      <c r="B66" s="715"/>
      <c r="C66" s="716" t="s">
        <v>287</v>
      </c>
      <c r="D66" s="713"/>
      <c r="E66" s="714"/>
      <c r="F66" s="714"/>
    </row>
    <row r="67" spans="1:6" ht="26.25" thickBot="1">
      <c r="A67" s="683"/>
      <c r="B67" s="717" t="s">
        <v>313</v>
      </c>
      <c r="C67" s="718" t="s">
        <v>366</v>
      </c>
      <c r="D67" s="719" t="s">
        <v>375</v>
      </c>
      <c r="E67" s="720">
        <f>E5</f>
        <v>0</v>
      </c>
      <c r="F67" s="721" t="s">
        <v>375</v>
      </c>
    </row>
    <row r="68" spans="1:6" ht="12">
      <c r="A68" s="683"/>
      <c r="B68" s="722"/>
      <c r="C68" s="683"/>
      <c r="D68" s="683"/>
      <c r="E68" s="683"/>
      <c r="F68" s="683"/>
    </row>
    <row r="69" spans="1:6" ht="14.25" customHeight="1">
      <c r="A69" s="683"/>
      <c r="B69" s="723" t="s">
        <v>376</v>
      </c>
      <c r="C69" s="724"/>
      <c r="D69" s="724"/>
      <c r="E69" s="724"/>
      <c r="F69" s="724"/>
    </row>
    <row r="70" spans="1:6" ht="12">
      <c r="A70" s="683"/>
      <c r="B70" s="685"/>
      <c r="C70" s="683"/>
      <c r="D70" s="683"/>
      <c r="E70" s="683"/>
      <c r="F70" s="683"/>
    </row>
    <row r="71" spans="1:6" s="334" customFormat="1" ht="18">
      <c r="A71" s="403"/>
      <c r="B71" s="363">
        <f>Анкета!B69</f>
        <v>0</v>
      </c>
      <c r="C71" s="403"/>
      <c r="D71" s="403"/>
      <c r="E71" s="403"/>
      <c r="F71" s="364">
        <f>Анкета!E110</f>
        <v>0</v>
      </c>
    </row>
  </sheetData>
  <sheetProtection/>
  <mergeCells count="3">
    <mergeCell ref="D3:F3"/>
    <mergeCell ref="B3:B4"/>
    <mergeCell ref="C3:C4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1"/>
  <dimension ref="A1:I17"/>
  <sheetViews>
    <sheetView showGridLines="0" zoomScale="75" zoomScaleNormal="75" zoomScaleSheetLayoutView="75" zoomScalePageLayoutView="0" workbookViewId="0" topLeftCell="A1">
      <selection activeCell="E5" sqref="E5"/>
    </sheetView>
  </sheetViews>
  <sheetFormatPr defaultColWidth="9.140625" defaultRowHeight="12.75"/>
  <cols>
    <col min="1" max="1" width="6.421875" style="1" customWidth="1"/>
    <col min="2" max="2" width="50.00390625" style="1" customWidth="1"/>
    <col min="3" max="3" width="16.140625" style="1" customWidth="1"/>
    <col min="4" max="4" width="26.8515625" style="1" customWidth="1"/>
    <col min="5" max="5" width="25.7109375" style="1" bestFit="1" customWidth="1"/>
    <col min="6" max="16384" width="9.140625" style="1" customWidth="1"/>
  </cols>
  <sheetData>
    <row r="1" spans="2:5" ht="18" thickBot="1">
      <c r="B1" s="2">
        <f>Анкета!A5</f>
        <v>0</v>
      </c>
      <c r="E1" s="11" t="s">
        <v>314</v>
      </c>
    </row>
    <row r="2" spans="1:5" ht="36" thickBot="1">
      <c r="A2" s="12" t="s">
        <v>0</v>
      </c>
      <c r="B2" s="12" t="s">
        <v>1</v>
      </c>
      <c r="C2" s="12" t="s">
        <v>2</v>
      </c>
      <c r="D2" s="49" t="s">
        <v>315</v>
      </c>
      <c r="E2" s="48" t="s">
        <v>390</v>
      </c>
    </row>
    <row r="3" spans="1:5" ht="18" thickBot="1">
      <c r="A3" s="30"/>
      <c r="B3" s="927" t="s">
        <v>98</v>
      </c>
      <c r="C3" s="928"/>
      <c r="D3" s="928"/>
      <c r="E3" s="929"/>
    </row>
    <row r="4" spans="1:5" ht="18">
      <c r="A4" s="5"/>
      <c r="B4" s="6" t="s">
        <v>99</v>
      </c>
      <c r="C4" s="5" t="s">
        <v>28</v>
      </c>
      <c r="D4" s="131"/>
      <c r="E4" s="31"/>
    </row>
    <row r="5" spans="1:5" ht="18">
      <c r="A5" s="7"/>
      <c r="B5" s="8" t="s">
        <v>100</v>
      </c>
      <c r="C5" s="7" t="s">
        <v>28</v>
      </c>
      <c r="D5" s="132"/>
      <c r="E5" s="33"/>
    </row>
    <row r="6" spans="1:5" ht="18">
      <c r="A6" s="7"/>
      <c r="B6" s="8" t="s">
        <v>358</v>
      </c>
      <c r="C6" s="7" t="s">
        <v>28</v>
      </c>
      <c r="D6" s="132"/>
      <c r="E6" s="33"/>
    </row>
    <row r="7" spans="1:5" ht="18">
      <c r="A7" s="7"/>
      <c r="B7" s="9" t="s">
        <v>102</v>
      </c>
      <c r="C7" s="7" t="s">
        <v>28</v>
      </c>
      <c r="D7" s="32">
        <f>D4+D5+D6</f>
        <v>0</v>
      </c>
      <c r="E7" s="34">
        <f>E4+E5+E6</f>
        <v>0</v>
      </c>
    </row>
    <row r="8" spans="1:5" ht="18">
      <c r="A8" s="7"/>
      <c r="B8" s="8" t="s">
        <v>128</v>
      </c>
      <c r="C8" s="7" t="s">
        <v>28</v>
      </c>
      <c r="D8" s="132"/>
      <c r="E8" s="33"/>
    </row>
    <row r="9" spans="1:5" ht="18">
      <c r="A9" s="7"/>
      <c r="B9" s="8" t="s">
        <v>129</v>
      </c>
      <c r="C9" s="7" t="s">
        <v>28</v>
      </c>
      <c r="D9" s="132"/>
      <c r="E9" s="33"/>
    </row>
    <row r="10" spans="1:5" ht="53.25" thickBot="1">
      <c r="A10" s="26"/>
      <c r="B10" s="133" t="s">
        <v>359</v>
      </c>
      <c r="C10" s="26" t="s">
        <v>28</v>
      </c>
      <c r="D10" s="35">
        <f>D9-D8</f>
        <v>0</v>
      </c>
      <c r="E10" s="365">
        <f>E9-E8</f>
        <v>0</v>
      </c>
    </row>
    <row r="12" spans="1:2" ht="18" thickBot="1">
      <c r="A12" s="870" t="s">
        <v>172</v>
      </c>
      <c r="B12" s="870"/>
    </row>
    <row r="13" spans="1:9" ht="31.5" customHeight="1" thickBot="1">
      <c r="A13" s="871"/>
      <c r="B13" s="872"/>
      <c r="C13" s="872"/>
      <c r="D13" s="872"/>
      <c r="E13" s="873"/>
      <c r="F13" s="104"/>
      <c r="G13" s="104"/>
      <c r="H13" s="104"/>
      <c r="I13" s="104"/>
    </row>
    <row r="17" spans="1:5" ht="18">
      <c r="A17" s="440" t="str">
        <f>Анкета!B12</f>
        <v>Директор</v>
      </c>
      <c r="B17" s="440"/>
      <c r="E17" s="441" t="str">
        <f>Анкета!E53</f>
        <v>Сердюкова Л.Ф</v>
      </c>
    </row>
  </sheetData>
  <sheetProtection/>
  <mergeCells count="3">
    <mergeCell ref="B3:E3"/>
    <mergeCell ref="A12:B12"/>
    <mergeCell ref="A13:E13"/>
  </mergeCells>
  <printOptions horizontalCentered="1"/>
  <pageMargins left="0.7874015748031497" right="0.7874015748031497" top="1.3779527559055118" bottom="0.3937007874015748" header="0" footer="0"/>
  <pageSetup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10"/>
    <pageSetUpPr fitToPage="1"/>
  </sheetPr>
  <dimension ref="A1:L77"/>
  <sheetViews>
    <sheetView showGridLines="0" tabSelected="1" view="pageBreakPreview" zoomScaleSheetLayoutView="100" zoomScalePageLayoutView="0" workbookViewId="0" topLeftCell="A1">
      <pane xSplit="1" ySplit="4" topLeftCell="C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7" sqref="H47"/>
    </sheetView>
  </sheetViews>
  <sheetFormatPr defaultColWidth="9.140625" defaultRowHeight="12.75"/>
  <cols>
    <col min="1" max="1" width="6.7109375" style="368" customWidth="1"/>
    <col min="2" max="2" width="47.8515625" style="509" customWidth="1"/>
    <col min="3" max="3" width="11.28125" style="368" customWidth="1"/>
    <col min="4" max="4" width="11.421875" style="368" customWidth="1"/>
    <col min="5" max="5" width="11.8515625" style="368" customWidth="1"/>
    <col min="6" max="7" width="10.8515625" style="368" customWidth="1"/>
    <col min="8" max="8" width="12.57421875" style="368" customWidth="1"/>
    <col min="9" max="9" width="11.140625" style="368" customWidth="1"/>
    <col min="10" max="10" width="9.140625" style="368" customWidth="1"/>
    <col min="11" max="11" width="11.421875" style="368" customWidth="1"/>
    <col min="12" max="16384" width="9.140625" style="368" customWidth="1"/>
  </cols>
  <sheetData>
    <row r="1" spans="1:11" ht="15">
      <c r="A1" s="272"/>
      <c r="B1" s="515" t="s">
        <v>369</v>
      </c>
      <c r="C1" s="272"/>
      <c r="D1" s="272"/>
      <c r="E1" s="272"/>
      <c r="F1" s="272"/>
      <c r="G1" s="272"/>
      <c r="H1" s="516" t="s">
        <v>386</v>
      </c>
      <c r="I1" s="272"/>
      <c r="J1" s="272"/>
      <c r="K1" s="272"/>
    </row>
    <row r="2" spans="1:11" ht="13.5" thickBot="1">
      <c r="A2" s="272"/>
      <c r="B2" s="516">
        <f>Анкета!A5</f>
        <v>0</v>
      </c>
      <c r="C2" s="272"/>
      <c r="D2" s="272"/>
      <c r="E2" s="272"/>
      <c r="F2" s="272"/>
      <c r="G2" s="272"/>
      <c r="H2" s="795"/>
      <c r="I2" s="795"/>
      <c r="J2" s="272"/>
      <c r="K2" s="272"/>
    </row>
    <row r="3" spans="1:11" ht="27.75" customHeight="1" thickBot="1">
      <c r="A3" s="789" t="s">
        <v>0</v>
      </c>
      <c r="B3" s="789" t="s">
        <v>1</v>
      </c>
      <c r="C3" s="791" t="s">
        <v>2</v>
      </c>
      <c r="D3" s="799" t="str">
        <f>Анкета!B41</f>
        <v>Установлено на 2012 год</v>
      </c>
      <c r="E3" s="800"/>
      <c r="F3" s="801"/>
      <c r="G3" s="799" t="str">
        <f>Анкета!B42</f>
        <v>Факт 2012 год</v>
      </c>
      <c r="H3" s="800"/>
      <c r="I3" s="800"/>
      <c r="J3" s="806" t="s">
        <v>179</v>
      </c>
      <c r="K3" s="807"/>
    </row>
    <row r="4" spans="1:11" s="509" customFormat="1" ht="39" thickBot="1">
      <c r="A4" s="790"/>
      <c r="B4" s="790"/>
      <c r="C4" s="792"/>
      <c r="D4" s="517" t="s">
        <v>3</v>
      </c>
      <c r="E4" s="518" t="s">
        <v>4</v>
      </c>
      <c r="F4" s="519" t="s">
        <v>5</v>
      </c>
      <c r="G4" s="517" t="s">
        <v>3</v>
      </c>
      <c r="H4" s="518" t="s">
        <v>4</v>
      </c>
      <c r="I4" s="520" t="s">
        <v>5</v>
      </c>
      <c r="J4" s="517" t="s">
        <v>11</v>
      </c>
      <c r="K4" s="521" t="s">
        <v>367</v>
      </c>
    </row>
    <row r="5" spans="1:11" ht="15" thickBot="1">
      <c r="A5" s="522"/>
      <c r="B5" s="797" t="s">
        <v>6</v>
      </c>
      <c r="C5" s="798"/>
      <c r="D5" s="798"/>
      <c r="E5" s="798"/>
      <c r="F5" s="802"/>
      <c r="G5" s="793"/>
      <c r="H5" s="794"/>
      <c r="I5" s="794"/>
      <c r="J5" s="523"/>
      <c r="K5" s="524"/>
    </row>
    <row r="6" spans="1:11" ht="12.75">
      <c r="A6" s="525">
        <v>1</v>
      </c>
      <c r="B6" s="526" t="s">
        <v>7</v>
      </c>
      <c r="C6" s="527" t="s">
        <v>8</v>
      </c>
      <c r="D6" s="528">
        <v>818.57</v>
      </c>
      <c r="E6" s="529" t="s">
        <v>273</v>
      </c>
      <c r="F6" s="530" t="s">
        <v>273</v>
      </c>
      <c r="G6" s="531">
        <f>G10-G9+G7</f>
        <v>794.72</v>
      </c>
      <c r="H6" s="529" t="s">
        <v>273</v>
      </c>
      <c r="I6" s="532" t="s">
        <v>273</v>
      </c>
      <c r="J6" s="533">
        <f>IF(D6&gt;0,G6/D6,0)</f>
        <v>0.9708638234970741</v>
      </c>
      <c r="K6" s="534">
        <f>G6-D6</f>
        <v>-23.850000000000023</v>
      </c>
    </row>
    <row r="7" spans="1:11" ht="12.75">
      <c r="A7" s="535">
        <v>2</v>
      </c>
      <c r="B7" s="536" t="s">
        <v>9</v>
      </c>
      <c r="C7" s="537" t="s">
        <v>8</v>
      </c>
      <c r="D7" s="538">
        <v>12.34</v>
      </c>
      <c r="E7" s="277" t="s">
        <v>273</v>
      </c>
      <c r="F7" s="539" t="s">
        <v>273</v>
      </c>
      <c r="G7" s="540">
        <v>11.94</v>
      </c>
      <c r="H7" s="277" t="s">
        <v>273</v>
      </c>
      <c r="I7" s="541" t="s">
        <v>273</v>
      </c>
      <c r="J7" s="542">
        <f>IF(D7&gt;0,G7/D7,0)</f>
        <v>0.9675850891410048</v>
      </c>
      <c r="K7" s="534">
        <f>G7-D7</f>
        <v>-0.40000000000000036</v>
      </c>
    </row>
    <row r="8" spans="1:11" ht="12.75">
      <c r="A8" s="535">
        <v>2.1</v>
      </c>
      <c r="B8" s="536" t="s">
        <v>10</v>
      </c>
      <c r="C8" s="537" t="s">
        <v>11</v>
      </c>
      <c r="D8" s="543">
        <f>IF(D6&gt;0,D7/D6,0)</f>
        <v>0.015075069939040031</v>
      </c>
      <c r="E8" s="277" t="s">
        <v>273</v>
      </c>
      <c r="F8" s="539" t="s">
        <v>273</v>
      </c>
      <c r="G8" s="544">
        <f>IF(G6&gt;0,G7/G6,0)</f>
        <v>0.015024159452385744</v>
      </c>
      <c r="H8" s="277" t="s">
        <v>273</v>
      </c>
      <c r="I8" s="541" t="s">
        <v>273</v>
      </c>
      <c r="J8" s="542">
        <f aca="true" t="shared" si="0" ref="J8:J18">IF(D8&gt;0,G8/D8,0)</f>
        <v>0.9966228689578119</v>
      </c>
      <c r="K8" s="545"/>
    </row>
    <row r="9" spans="1:11" ht="12.75">
      <c r="A9" s="535">
        <v>3</v>
      </c>
      <c r="B9" s="536" t="s">
        <v>12</v>
      </c>
      <c r="C9" s="537" t="s">
        <v>8</v>
      </c>
      <c r="D9" s="538">
        <f>'Тепловой баланс'!D8</f>
        <v>0</v>
      </c>
      <c r="E9" s="277" t="s">
        <v>273</v>
      </c>
      <c r="F9" s="539" t="s">
        <v>273</v>
      </c>
      <c r="G9" s="540">
        <f>'Тепловой баланс'!E8</f>
        <v>0</v>
      </c>
      <c r="H9" s="277" t="s">
        <v>273</v>
      </c>
      <c r="I9" s="541" t="s">
        <v>273</v>
      </c>
      <c r="J9" s="542">
        <f t="shared" si="0"/>
        <v>0</v>
      </c>
      <c r="K9" s="534">
        <f>G9-D9</f>
        <v>0</v>
      </c>
    </row>
    <row r="10" spans="1:11" ht="12.75">
      <c r="A10" s="535">
        <v>4</v>
      </c>
      <c r="B10" s="536" t="s">
        <v>13</v>
      </c>
      <c r="C10" s="537" t="s">
        <v>8</v>
      </c>
      <c r="D10" s="538">
        <v>806.23</v>
      </c>
      <c r="E10" s="277" t="s">
        <v>273</v>
      </c>
      <c r="F10" s="539" t="s">
        <v>273</v>
      </c>
      <c r="G10" s="546">
        <f>G13+G11</f>
        <v>782.78</v>
      </c>
      <c r="H10" s="277" t="s">
        <v>273</v>
      </c>
      <c r="I10" s="541" t="s">
        <v>273</v>
      </c>
      <c r="J10" s="542">
        <f t="shared" si="0"/>
        <v>0.97091400716917</v>
      </c>
      <c r="K10" s="534">
        <f>G10-D10</f>
        <v>-23.450000000000045</v>
      </c>
    </row>
    <row r="11" spans="1:11" ht="12.75">
      <c r="A11" s="535">
        <v>5</v>
      </c>
      <c r="B11" s="536" t="s">
        <v>14</v>
      </c>
      <c r="C11" s="537" t="s">
        <v>8</v>
      </c>
      <c r="D11" s="538">
        <v>75.15</v>
      </c>
      <c r="E11" s="277" t="s">
        <v>273</v>
      </c>
      <c r="F11" s="539" t="s">
        <v>273</v>
      </c>
      <c r="G11" s="540">
        <v>75.11</v>
      </c>
      <c r="H11" s="277" t="s">
        <v>273</v>
      </c>
      <c r="I11" s="541" t="s">
        <v>273</v>
      </c>
      <c r="J11" s="542">
        <f t="shared" si="0"/>
        <v>0.999467731204258</v>
      </c>
      <c r="K11" s="534">
        <f>G11-D11</f>
        <v>-0.04000000000000625</v>
      </c>
    </row>
    <row r="12" spans="1:11" ht="12.75">
      <c r="A12" s="535">
        <v>5.1</v>
      </c>
      <c r="B12" s="536" t="s">
        <v>10</v>
      </c>
      <c r="C12" s="537" t="s">
        <v>11</v>
      </c>
      <c r="D12" s="543">
        <f>IF(D10&gt;0,D11/D10,0)</f>
        <v>0.09321161455167881</v>
      </c>
      <c r="E12" s="277" t="s">
        <v>273</v>
      </c>
      <c r="F12" s="539" t="s">
        <v>273</v>
      </c>
      <c r="G12" s="544">
        <f>IF(G10&gt;0,G11/G10,0)</f>
        <v>0.09595288586831549</v>
      </c>
      <c r="H12" s="277" t="s">
        <v>273</v>
      </c>
      <c r="I12" s="541" t="s">
        <v>273</v>
      </c>
      <c r="J12" s="542">
        <f t="shared" si="0"/>
        <v>1.0294091174133333</v>
      </c>
      <c r="K12" s="545"/>
    </row>
    <row r="13" spans="1:11" ht="12.75">
      <c r="A13" s="547">
        <v>6</v>
      </c>
      <c r="B13" s="548" t="s">
        <v>15</v>
      </c>
      <c r="C13" s="549" t="s">
        <v>8</v>
      </c>
      <c r="D13" s="550">
        <f>D14+D15+D16+D17+D18</f>
        <v>731.08</v>
      </c>
      <c r="E13" s="277" t="s">
        <v>273</v>
      </c>
      <c r="F13" s="539" t="s">
        <v>273</v>
      </c>
      <c r="G13" s="551">
        <f>G14+G15+G16+G17+G18</f>
        <v>707.67</v>
      </c>
      <c r="H13" s="277" t="s">
        <v>273</v>
      </c>
      <c r="I13" s="541" t="s">
        <v>273</v>
      </c>
      <c r="J13" s="542">
        <f t="shared" si="0"/>
        <v>0.9679788805602669</v>
      </c>
      <c r="K13" s="534">
        <f aca="true" t="shared" si="1" ref="K13:K18">G13-D13</f>
        <v>-23.410000000000082</v>
      </c>
    </row>
    <row r="14" spans="1:11" ht="12.75">
      <c r="A14" s="535" t="s">
        <v>16</v>
      </c>
      <c r="B14" s="536" t="s">
        <v>17</v>
      </c>
      <c r="C14" s="537" t="s">
        <v>8</v>
      </c>
      <c r="D14" s="538">
        <f>'Тепловой баланс'!D13</f>
        <v>0</v>
      </c>
      <c r="E14" s="277" t="s">
        <v>273</v>
      </c>
      <c r="F14" s="539" t="s">
        <v>273</v>
      </c>
      <c r="G14" s="552">
        <f>'Тепловой баланс'!E13</f>
        <v>0</v>
      </c>
      <c r="H14" s="277" t="s">
        <v>273</v>
      </c>
      <c r="I14" s="541" t="s">
        <v>273</v>
      </c>
      <c r="J14" s="542">
        <f t="shared" si="0"/>
        <v>0</v>
      </c>
      <c r="K14" s="534">
        <f t="shared" si="1"/>
        <v>0</v>
      </c>
    </row>
    <row r="15" spans="1:11" ht="12.75">
      <c r="A15" s="535" t="s">
        <v>18</v>
      </c>
      <c r="B15" s="536" t="s">
        <v>19</v>
      </c>
      <c r="C15" s="537" t="s">
        <v>8</v>
      </c>
      <c r="D15" s="538">
        <v>212.04</v>
      </c>
      <c r="E15" s="277" t="s">
        <v>273</v>
      </c>
      <c r="F15" s="539" t="s">
        <v>273</v>
      </c>
      <c r="G15" s="546">
        <v>195.81</v>
      </c>
      <c r="H15" s="277" t="s">
        <v>273</v>
      </c>
      <c r="I15" s="541" t="s">
        <v>273</v>
      </c>
      <c r="J15" s="542">
        <f t="shared" si="0"/>
        <v>0.9234578381437465</v>
      </c>
      <c r="K15" s="534">
        <f t="shared" si="1"/>
        <v>-16.22999999999999</v>
      </c>
    </row>
    <row r="16" spans="1:11" ht="12.75">
      <c r="A16" s="535" t="s">
        <v>20</v>
      </c>
      <c r="B16" s="536" t="s">
        <v>21</v>
      </c>
      <c r="C16" s="537" t="s">
        <v>8</v>
      </c>
      <c r="D16" s="538">
        <f>'Тепловой баланс'!D15</f>
        <v>0</v>
      </c>
      <c r="E16" s="277" t="s">
        <v>273</v>
      </c>
      <c r="F16" s="539" t="s">
        <v>273</v>
      </c>
      <c r="G16" s="546">
        <f>'Тепловой баланс'!E15</f>
        <v>0</v>
      </c>
      <c r="H16" s="277" t="s">
        <v>273</v>
      </c>
      <c r="I16" s="541" t="s">
        <v>273</v>
      </c>
      <c r="J16" s="542">
        <f t="shared" si="0"/>
        <v>0</v>
      </c>
      <c r="K16" s="534">
        <f t="shared" si="1"/>
        <v>0</v>
      </c>
    </row>
    <row r="17" spans="1:11" ht="12.75">
      <c r="A17" s="535" t="s">
        <v>22</v>
      </c>
      <c r="B17" s="536" t="s">
        <v>23</v>
      </c>
      <c r="C17" s="537" t="s">
        <v>8</v>
      </c>
      <c r="D17" s="538">
        <v>516.6</v>
      </c>
      <c r="E17" s="277" t="s">
        <v>273</v>
      </c>
      <c r="F17" s="539" t="s">
        <v>273</v>
      </c>
      <c r="G17" s="546">
        <v>508.51</v>
      </c>
      <c r="H17" s="277" t="s">
        <v>273</v>
      </c>
      <c r="I17" s="541" t="s">
        <v>273</v>
      </c>
      <c r="J17" s="542">
        <f t="shared" si="0"/>
        <v>0.9843399148277197</v>
      </c>
      <c r="K17" s="534">
        <f t="shared" si="1"/>
        <v>-8.090000000000032</v>
      </c>
    </row>
    <row r="18" spans="1:11" ht="13.5" thickBot="1">
      <c r="A18" s="553" t="s">
        <v>24</v>
      </c>
      <c r="B18" s="554" t="s">
        <v>110</v>
      </c>
      <c r="C18" s="555" t="s">
        <v>8</v>
      </c>
      <c r="D18" s="538">
        <v>2.44</v>
      </c>
      <c r="E18" s="277" t="s">
        <v>273</v>
      </c>
      <c r="F18" s="539" t="s">
        <v>273</v>
      </c>
      <c r="G18" s="556">
        <v>3.35</v>
      </c>
      <c r="H18" s="557" t="s">
        <v>273</v>
      </c>
      <c r="I18" s="558" t="s">
        <v>273</v>
      </c>
      <c r="J18" s="559">
        <f t="shared" si="0"/>
        <v>1.3729508196721312</v>
      </c>
      <c r="K18" s="534">
        <f t="shared" si="1"/>
        <v>0.9100000000000001</v>
      </c>
    </row>
    <row r="19" spans="1:11" ht="15" thickBot="1">
      <c r="A19" s="560"/>
      <c r="B19" s="797" t="s">
        <v>25</v>
      </c>
      <c r="C19" s="798"/>
      <c r="D19" s="798"/>
      <c r="E19" s="798"/>
      <c r="F19" s="802"/>
      <c r="G19" s="793"/>
      <c r="H19" s="794"/>
      <c r="I19" s="794"/>
      <c r="J19" s="561"/>
      <c r="K19" s="524"/>
    </row>
    <row r="20" spans="1:11" ht="12.75">
      <c r="A20" s="562" t="s">
        <v>26</v>
      </c>
      <c r="B20" s="563" t="s">
        <v>27</v>
      </c>
      <c r="C20" s="564" t="s">
        <v>28</v>
      </c>
      <c r="D20" s="565">
        <f>E20+F20</f>
        <v>3.86</v>
      </c>
      <c r="E20" s="566">
        <f>E21+E24</f>
        <v>3.86</v>
      </c>
      <c r="F20" s="567">
        <f>F21+F24</f>
        <v>0</v>
      </c>
      <c r="G20" s="565">
        <f>H20+I20</f>
        <v>1.3473057</v>
      </c>
      <c r="H20" s="566">
        <f>H21+H24</f>
        <v>1.3473057</v>
      </c>
      <c r="I20" s="568">
        <f>I21+I24</f>
        <v>0</v>
      </c>
      <c r="J20" s="569">
        <f aca="true" t="shared" si="2" ref="J20:J58">IF(D20&gt;0,G20/D20,0)</f>
        <v>0.3490429274611399</v>
      </c>
      <c r="K20" s="570">
        <f aca="true" t="shared" si="3" ref="K20:K43">G20-D20</f>
        <v>-2.5126942999999997</v>
      </c>
    </row>
    <row r="21" spans="1:11" ht="12.75">
      <c r="A21" s="571"/>
      <c r="B21" s="572" t="s">
        <v>29</v>
      </c>
      <c r="C21" s="535" t="s">
        <v>28</v>
      </c>
      <c r="D21" s="546">
        <f>E21+F21</f>
        <v>3.57</v>
      </c>
      <c r="E21" s="573">
        <v>3.57</v>
      </c>
      <c r="F21" s="574">
        <f>F22*F23/1000</f>
        <v>0</v>
      </c>
      <c r="G21" s="546">
        <f>H21+I21</f>
        <v>1.2463499999999998</v>
      </c>
      <c r="H21" s="573">
        <f>H22*H23/1000</f>
        <v>1.2463499999999998</v>
      </c>
      <c r="I21" s="575">
        <f>I22*I23/1000</f>
        <v>0</v>
      </c>
      <c r="J21" s="542">
        <f t="shared" si="2"/>
        <v>0.3491176470588235</v>
      </c>
      <c r="K21" s="576">
        <f t="shared" si="3"/>
        <v>-2.3236499999999998</v>
      </c>
    </row>
    <row r="22" spans="1:11" s="510" customFormat="1" ht="12.75">
      <c r="A22" s="577"/>
      <c r="B22" s="578" t="s">
        <v>30</v>
      </c>
      <c r="C22" s="579" t="s">
        <v>31</v>
      </c>
      <c r="D22" s="580">
        <f>E22+F22</f>
        <v>98</v>
      </c>
      <c r="E22" s="581">
        <v>98</v>
      </c>
      <c r="F22" s="582">
        <f>'Основ мат'!F7</f>
        <v>0</v>
      </c>
      <c r="G22" s="580">
        <f>H22+I22</f>
        <v>35</v>
      </c>
      <c r="H22" s="581">
        <v>35</v>
      </c>
      <c r="I22" s="583">
        <f>'Основ мат'!I7</f>
        <v>0</v>
      </c>
      <c r="J22" s="584">
        <f t="shared" si="2"/>
        <v>0.35714285714285715</v>
      </c>
      <c r="K22" s="585">
        <f t="shared" si="3"/>
        <v>-63</v>
      </c>
    </row>
    <row r="23" spans="1:11" s="510" customFormat="1" ht="12.75">
      <c r="A23" s="577"/>
      <c r="B23" s="578" t="s">
        <v>32</v>
      </c>
      <c r="C23" s="579" t="s">
        <v>33</v>
      </c>
      <c r="D23" s="580">
        <f>'Основ мат'!D8</f>
        <v>0.03643</v>
      </c>
      <c r="E23" s="581">
        <v>36.48</v>
      </c>
      <c r="F23" s="582">
        <f>'Основ мат'!F8</f>
        <v>0</v>
      </c>
      <c r="G23" s="580">
        <f>'Основ мат'!G8</f>
        <v>0.035609999999999996</v>
      </c>
      <c r="H23" s="581">
        <v>35.61</v>
      </c>
      <c r="I23" s="583">
        <f>'Основ мат'!I8</f>
        <v>0</v>
      </c>
      <c r="J23" s="584">
        <f t="shared" si="2"/>
        <v>0.9774910787812242</v>
      </c>
      <c r="K23" s="585">
        <f t="shared" si="3"/>
        <v>-0.0008200000000000013</v>
      </c>
    </row>
    <row r="24" spans="1:11" ht="12.75">
      <c r="A24" s="571"/>
      <c r="B24" s="572" t="s">
        <v>34</v>
      </c>
      <c r="C24" s="535" t="s">
        <v>28</v>
      </c>
      <c r="D24" s="546">
        <f>E24+F24</f>
        <v>0.29</v>
      </c>
      <c r="E24" s="573">
        <v>0.29</v>
      </c>
      <c r="F24" s="574">
        <f>F25*F26/1000</f>
        <v>0</v>
      </c>
      <c r="G24" s="546">
        <f>H24+I24</f>
        <v>0.10095570000000001</v>
      </c>
      <c r="H24" s="573">
        <f>H25*H26/1000</f>
        <v>0.10095570000000001</v>
      </c>
      <c r="I24" s="575">
        <f>I25*I26/1000</f>
        <v>0</v>
      </c>
      <c r="J24" s="542">
        <f t="shared" si="2"/>
        <v>0.3481231034482759</v>
      </c>
      <c r="K24" s="576">
        <f t="shared" si="3"/>
        <v>-0.18904429999999997</v>
      </c>
    </row>
    <row r="25" spans="1:11" s="510" customFormat="1" ht="12.75">
      <c r="A25" s="577"/>
      <c r="B25" s="578" t="s">
        <v>35</v>
      </c>
      <c r="C25" s="579" t="s">
        <v>31</v>
      </c>
      <c r="D25" s="580">
        <f>E25+F25</f>
        <v>22.6</v>
      </c>
      <c r="E25" s="581">
        <v>22.6</v>
      </c>
      <c r="F25" s="582">
        <f>'Основ мат'!F10</f>
        <v>0</v>
      </c>
      <c r="G25" s="580">
        <f>H25+I25</f>
        <v>8.07</v>
      </c>
      <c r="H25" s="581">
        <v>8.07</v>
      </c>
      <c r="I25" s="583">
        <f>'Основ мат'!I10</f>
        <v>0</v>
      </c>
      <c r="J25" s="584">
        <f t="shared" si="2"/>
        <v>0.3570796460176991</v>
      </c>
      <c r="K25" s="585">
        <f t="shared" si="3"/>
        <v>-14.530000000000001</v>
      </c>
    </row>
    <row r="26" spans="1:11" s="510" customFormat="1" ht="13.5" thickBot="1">
      <c r="A26" s="586"/>
      <c r="B26" s="587" t="s">
        <v>36</v>
      </c>
      <c r="C26" s="588" t="s">
        <v>33</v>
      </c>
      <c r="D26" s="589">
        <f>'Основ мат'!D11</f>
        <v>0.013130000000000001</v>
      </c>
      <c r="E26" s="581">
        <v>12.88</v>
      </c>
      <c r="F26" s="582">
        <f>'Основ мат'!F11</f>
        <v>0</v>
      </c>
      <c r="G26" s="590">
        <f>'Основ мат'!G11</f>
        <v>0.01251</v>
      </c>
      <c r="H26" s="581">
        <v>12.51</v>
      </c>
      <c r="I26" s="583">
        <f>'Основ мат'!I11</f>
        <v>0</v>
      </c>
      <c r="J26" s="591">
        <f t="shared" si="2"/>
        <v>0.9527798933739527</v>
      </c>
      <c r="K26" s="592">
        <f t="shared" si="3"/>
        <v>-0.0006200000000000008</v>
      </c>
    </row>
    <row r="27" spans="1:11" ht="13.5" thickBot="1">
      <c r="A27" s="593" t="s">
        <v>37</v>
      </c>
      <c r="B27" s="563" t="s">
        <v>124</v>
      </c>
      <c r="C27" s="564" t="s">
        <v>28</v>
      </c>
      <c r="D27" s="565">
        <f>F27+E27</f>
        <v>0</v>
      </c>
      <c r="E27" s="566">
        <f>'Вспом мат'!E4</f>
        <v>0</v>
      </c>
      <c r="F27" s="567">
        <f>'Вспом мат'!F4</f>
        <v>0</v>
      </c>
      <c r="G27" s="565">
        <f>I27+H27</f>
        <v>0</v>
      </c>
      <c r="H27" s="566">
        <f>'Вспом мат'!H4</f>
        <v>0</v>
      </c>
      <c r="I27" s="568">
        <f>'Вспом мат'!I4</f>
        <v>0</v>
      </c>
      <c r="J27" s="594">
        <f t="shared" si="2"/>
        <v>0</v>
      </c>
      <c r="K27" s="595">
        <f t="shared" si="3"/>
        <v>0</v>
      </c>
    </row>
    <row r="28" spans="1:11" ht="26.25" thickBot="1">
      <c r="A28" s="593" t="s">
        <v>39</v>
      </c>
      <c r="B28" s="596" t="s">
        <v>40</v>
      </c>
      <c r="C28" s="597" t="s">
        <v>28</v>
      </c>
      <c r="D28" s="565">
        <f>F28+E28</f>
        <v>81.74</v>
      </c>
      <c r="E28" s="566">
        <v>81.74</v>
      </c>
      <c r="F28" s="567">
        <f>'Раб и усл'!F4</f>
        <v>0</v>
      </c>
      <c r="G28" s="565">
        <f>I28+H28</f>
        <v>81.795</v>
      </c>
      <c r="H28" s="566">
        <v>81.795</v>
      </c>
      <c r="I28" s="568">
        <f>'Раб и усл'!I4</f>
        <v>0</v>
      </c>
      <c r="J28" s="594">
        <f t="shared" si="2"/>
        <v>1.0006728651822854</v>
      </c>
      <c r="K28" s="595">
        <f t="shared" si="3"/>
        <v>0.05500000000000682</v>
      </c>
    </row>
    <row r="29" spans="1:11" ht="13.5" thickBot="1">
      <c r="A29" s="593" t="s">
        <v>41</v>
      </c>
      <c r="B29" s="563" t="s">
        <v>12</v>
      </c>
      <c r="C29" s="564" t="s">
        <v>28</v>
      </c>
      <c r="D29" s="565">
        <f>F29+E29</f>
        <v>0</v>
      </c>
      <c r="E29" s="566">
        <f>'Покуп тепло'!D3</f>
        <v>0</v>
      </c>
      <c r="F29" s="567">
        <v>0</v>
      </c>
      <c r="G29" s="565">
        <f>I29+H29</f>
        <v>0</v>
      </c>
      <c r="H29" s="566">
        <f>'Покуп тепло'!E3</f>
        <v>0</v>
      </c>
      <c r="I29" s="568">
        <v>0</v>
      </c>
      <c r="J29" s="594">
        <f t="shared" si="2"/>
        <v>0</v>
      </c>
      <c r="K29" s="595">
        <f t="shared" si="3"/>
        <v>0</v>
      </c>
    </row>
    <row r="30" spans="1:11" ht="12.75">
      <c r="A30" s="593" t="s">
        <v>43</v>
      </c>
      <c r="B30" s="563" t="s">
        <v>44</v>
      </c>
      <c r="C30" s="564" t="s">
        <v>28</v>
      </c>
      <c r="D30" s="565">
        <f>E30+F30</f>
        <v>706.69</v>
      </c>
      <c r="E30" s="566">
        <v>706.69</v>
      </c>
      <c r="F30" s="567">
        <v>0</v>
      </c>
      <c r="G30" s="565">
        <f>H30+I30</f>
        <v>384.054</v>
      </c>
      <c r="H30" s="566">
        <v>384.054</v>
      </c>
      <c r="I30" s="568">
        <v>0</v>
      </c>
      <c r="J30" s="569">
        <f t="shared" si="2"/>
        <v>0.5434546972505624</v>
      </c>
      <c r="K30" s="570">
        <f t="shared" si="3"/>
        <v>-322.6360000000001</v>
      </c>
    </row>
    <row r="31" spans="1:11" ht="12.75" hidden="1">
      <c r="A31" s="598"/>
      <c r="B31" s="572" t="s">
        <v>45</v>
      </c>
      <c r="C31" s="579" t="s">
        <v>46</v>
      </c>
      <c r="D31" s="599" t="str">
        <f>E31</f>
        <v>х</v>
      </c>
      <c r="E31" s="600" t="str">
        <f>Топливо!D4</f>
        <v>х</v>
      </c>
      <c r="F31" s="539" t="s">
        <v>273</v>
      </c>
      <c r="G31" s="599" t="str">
        <f>H31</f>
        <v>х</v>
      </c>
      <c r="H31" s="600" t="str">
        <f>Топливо!E4</f>
        <v>х</v>
      </c>
      <c r="I31" s="539" t="s">
        <v>273</v>
      </c>
      <c r="J31" s="601" t="s">
        <v>273</v>
      </c>
      <c r="K31" s="602" t="s">
        <v>273</v>
      </c>
    </row>
    <row r="32" spans="1:11" ht="12.75" hidden="1">
      <c r="A32" s="598"/>
      <c r="B32" s="572" t="s">
        <v>47</v>
      </c>
      <c r="C32" s="579" t="s">
        <v>48</v>
      </c>
      <c r="D32" s="599" t="str">
        <f>E32</f>
        <v>х</v>
      </c>
      <c r="E32" s="600" t="str">
        <f>Топливо!D5</f>
        <v>х</v>
      </c>
      <c r="F32" s="539" t="s">
        <v>273</v>
      </c>
      <c r="G32" s="599" t="str">
        <f>H32</f>
        <v>х</v>
      </c>
      <c r="H32" s="600" t="str">
        <f>Топливо!E5</f>
        <v>х</v>
      </c>
      <c r="I32" s="539" t="s">
        <v>273</v>
      </c>
      <c r="J32" s="601" t="s">
        <v>273</v>
      </c>
      <c r="K32" s="602" t="s">
        <v>273</v>
      </c>
    </row>
    <row r="33" spans="1:11" ht="12.75" hidden="1">
      <c r="A33" s="598"/>
      <c r="B33" s="572" t="s">
        <v>49</v>
      </c>
      <c r="C33" s="579"/>
      <c r="D33" s="599" t="str">
        <f>E33</f>
        <v>х</v>
      </c>
      <c r="E33" s="600" t="str">
        <f>Топливо!D6</f>
        <v>х</v>
      </c>
      <c r="F33" s="539" t="s">
        <v>273</v>
      </c>
      <c r="G33" s="599" t="str">
        <f>H33</f>
        <v>х</v>
      </c>
      <c r="H33" s="600" t="str">
        <f>Топливо!E6</f>
        <v>х</v>
      </c>
      <c r="I33" s="539" t="s">
        <v>273</v>
      </c>
      <c r="J33" s="601" t="s">
        <v>273</v>
      </c>
      <c r="K33" s="602" t="s">
        <v>273</v>
      </c>
    </row>
    <row r="34" spans="1:11" ht="12.75">
      <c r="A34" s="598"/>
      <c r="B34" s="572" t="s">
        <v>50</v>
      </c>
      <c r="C34" s="579" t="s">
        <v>51</v>
      </c>
      <c r="D34" s="580">
        <f>E34</f>
        <v>137.85</v>
      </c>
      <c r="E34" s="581">
        <f>Топливо!D7</f>
        <v>137.85</v>
      </c>
      <c r="F34" s="539" t="s">
        <v>273</v>
      </c>
      <c r="G34" s="580">
        <f>H34</f>
        <v>89.9</v>
      </c>
      <c r="H34" s="581">
        <f>Топливо!E7</f>
        <v>89.9</v>
      </c>
      <c r="I34" s="539" t="s">
        <v>273</v>
      </c>
      <c r="J34" s="542">
        <f t="shared" si="2"/>
        <v>0.6521581429089591</v>
      </c>
      <c r="K34" s="576">
        <f t="shared" si="3"/>
        <v>-47.94999999999999</v>
      </c>
    </row>
    <row r="35" spans="1:11" ht="13.5" thickBot="1">
      <c r="A35" s="603"/>
      <c r="B35" s="604" t="s">
        <v>52</v>
      </c>
      <c r="C35" s="605" t="s">
        <v>53</v>
      </c>
      <c r="D35" s="580">
        <f>E35</f>
        <v>168.4034352590493</v>
      </c>
      <c r="E35" s="581">
        <f>Топливо!D8</f>
        <v>168.4034352590493</v>
      </c>
      <c r="F35" s="539" t="s">
        <v>273</v>
      </c>
      <c r="G35" s="580">
        <f>H35</f>
        <v>113.12017918035058</v>
      </c>
      <c r="H35" s="581">
        <f>Топливо!E8</f>
        <v>113.12017918035058</v>
      </c>
      <c r="I35" s="539" t="s">
        <v>273</v>
      </c>
      <c r="J35" s="606">
        <f t="shared" si="2"/>
        <v>0.6717213280497611</v>
      </c>
      <c r="K35" s="607">
        <f t="shared" si="3"/>
        <v>-55.28325607869873</v>
      </c>
    </row>
    <row r="36" spans="1:11" ht="12.75">
      <c r="A36" s="593" t="s">
        <v>54</v>
      </c>
      <c r="B36" s="563" t="s">
        <v>55</v>
      </c>
      <c r="C36" s="564" t="s">
        <v>28</v>
      </c>
      <c r="D36" s="565">
        <f>E36+F36</f>
        <v>157.48000000000002</v>
      </c>
      <c r="E36" s="566">
        <f>'Эл эн'!E4</f>
        <v>83.09</v>
      </c>
      <c r="F36" s="567">
        <v>74.39</v>
      </c>
      <c r="G36" s="565">
        <f>H36+I36</f>
        <v>235.078</v>
      </c>
      <c r="H36" s="566">
        <f>H37*H38</f>
        <v>117.539</v>
      </c>
      <c r="I36" s="568">
        <v>117.539</v>
      </c>
      <c r="J36" s="569">
        <f t="shared" si="2"/>
        <v>1.4927482854965708</v>
      </c>
      <c r="K36" s="570">
        <f t="shared" si="3"/>
        <v>77.59799999999998</v>
      </c>
    </row>
    <row r="37" spans="1:11" s="510" customFormat="1" ht="12.75">
      <c r="A37" s="598"/>
      <c r="B37" s="578" t="s">
        <v>56</v>
      </c>
      <c r="C37" s="579" t="s">
        <v>57</v>
      </c>
      <c r="D37" s="608">
        <v>4.53</v>
      </c>
      <c r="E37" s="581">
        <f>'Эл эн'!E5</f>
        <v>5.060292326431181</v>
      </c>
      <c r="F37" s="582">
        <v>4.53</v>
      </c>
      <c r="G37" s="580">
        <f>'Эл эн'!G5</f>
        <v>3.959141740770682</v>
      </c>
      <c r="H37" s="581">
        <f>'Эл эн'!H5</f>
        <v>3.959141740770682</v>
      </c>
      <c r="I37" s="583">
        <v>3.95</v>
      </c>
      <c r="J37" s="584">
        <f t="shared" si="2"/>
        <v>0.8739827242319386</v>
      </c>
      <c r="K37" s="585">
        <f t="shared" si="3"/>
        <v>-0.5708582592293183</v>
      </c>
    </row>
    <row r="38" spans="1:11" s="510" customFormat="1" ht="12.75">
      <c r="A38" s="598"/>
      <c r="B38" s="578" t="s">
        <v>58</v>
      </c>
      <c r="C38" s="579" t="s">
        <v>59</v>
      </c>
      <c r="D38" s="580">
        <v>16.42</v>
      </c>
      <c r="E38" s="581">
        <f>'Эл эн'!E6</f>
        <v>16.42</v>
      </c>
      <c r="F38" s="582">
        <v>16.42</v>
      </c>
      <c r="G38" s="580">
        <f>H38+I38</f>
        <v>59.376</v>
      </c>
      <c r="H38" s="581">
        <f>'Эл эн'!H6</f>
        <v>29.688</v>
      </c>
      <c r="I38" s="583">
        <v>29.688</v>
      </c>
      <c r="J38" s="584">
        <f t="shared" si="2"/>
        <v>3.6160779537149814</v>
      </c>
      <c r="K38" s="585">
        <f t="shared" si="3"/>
        <v>42.955999999999996</v>
      </c>
    </row>
    <row r="39" spans="1:11" s="510" customFormat="1" ht="13.5" thickBot="1">
      <c r="A39" s="603"/>
      <c r="B39" s="609" t="s">
        <v>60</v>
      </c>
      <c r="C39" s="605" t="s">
        <v>61</v>
      </c>
      <c r="D39" s="589">
        <v>18.368</v>
      </c>
      <c r="E39" s="610"/>
      <c r="F39" s="611">
        <v>18.368</v>
      </c>
      <c r="G39" s="589">
        <f>IF(G6&gt;0,G38/G6*1000,0)</f>
        <v>74.71310650291926</v>
      </c>
      <c r="H39" s="610"/>
      <c r="I39" s="612"/>
      <c r="J39" s="591">
        <f t="shared" si="2"/>
        <v>4.067568951596215</v>
      </c>
      <c r="K39" s="592">
        <f t="shared" si="3"/>
        <v>56.345106502919265</v>
      </c>
    </row>
    <row r="40" spans="1:11" ht="12.75">
      <c r="A40" s="593" t="s">
        <v>62</v>
      </c>
      <c r="B40" s="563" t="s">
        <v>63</v>
      </c>
      <c r="C40" s="564" t="s">
        <v>28</v>
      </c>
      <c r="D40" s="565">
        <v>264.979</v>
      </c>
      <c r="E40" s="566">
        <v>264.979</v>
      </c>
      <c r="F40" s="567">
        <f>'ФОТ и ЕСН'!F4</f>
        <v>0</v>
      </c>
      <c r="G40" s="565">
        <f>H40+I40</f>
        <v>261.441</v>
      </c>
      <c r="H40" s="566">
        <v>261.441</v>
      </c>
      <c r="I40" s="568">
        <f>'ФОТ и ЕСН'!I4</f>
        <v>0</v>
      </c>
      <c r="J40" s="569">
        <f t="shared" si="2"/>
        <v>0.9866479985206374</v>
      </c>
      <c r="K40" s="570">
        <f t="shared" si="3"/>
        <v>-3.538000000000011</v>
      </c>
    </row>
    <row r="41" spans="1:11" s="510" customFormat="1" ht="12.75">
      <c r="A41" s="598"/>
      <c r="B41" s="578" t="s">
        <v>64</v>
      </c>
      <c r="C41" s="579" t="s">
        <v>65</v>
      </c>
      <c r="D41" s="580">
        <v>3</v>
      </c>
      <c r="E41" s="581">
        <v>3</v>
      </c>
      <c r="F41" s="582">
        <f>'ФОТ и ЕСН'!F5</f>
        <v>0</v>
      </c>
      <c r="G41" s="590">
        <v>3</v>
      </c>
      <c r="H41" s="581">
        <v>3</v>
      </c>
      <c r="I41" s="583">
        <f>'ФОТ и ЕСН'!I5</f>
        <v>0</v>
      </c>
      <c r="J41" s="584">
        <f t="shared" si="2"/>
        <v>1</v>
      </c>
      <c r="K41" s="585">
        <f t="shared" si="3"/>
        <v>0</v>
      </c>
    </row>
    <row r="42" spans="1:11" s="510" customFormat="1" ht="13.5" thickBot="1">
      <c r="A42" s="603"/>
      <c r="B42" s="609" t="s">
        <v>66</v>
      </c>
      <c r="C42" s="605" t="s">
        <v>67</v>
      </c>
      <c r="D42" s="589">
        <f>IF(D40&gt;0,D40/D41/12*1000,0)</f>
        <v>7360.5277777777765</v>
      </c>
      <c r="E42" s="610"/>
      <c r="F42" s="611"/>
      <c r="G42" s="589">
        <f>IF(G40&gt;0,G40/G41/12*1000,0)</f>
        <v>7262.249999999999</v>
      </c>
      <c r="H42" s="613"/>
      <c r="I42" s="612"/>
      <c r="J42" s="591">
        <f t="shared" si="2"/>
        <v>0.9866479985206376</v>
      </c>
      <c r="K42" s="592">
        <f t="shared" si="3"/>
        <v>-98.27777777777737</v>
      </c>
    </row>
    <row r="43" spans="1:11" ht="12.75">
      <c r="A43" s="593" t="s">
        <v>68</v>
      </c>
      <c r="B43" s="563" t="s">
        <v>69</v>
      </c>
      <c r="C43" s="564" t="s">
        <v>28</v>
      </c>
      <c r="D43" s="565">
        <v>80.024</v>
      </c>
      <c r="E43" s="566">
        <v>80.024</v>
      </c>
      <c r="F43" s="567">
        <f>'ФОТ и ЕСН'!F7</f>
        <v>0</v>
      </c>
      <c r="G43" s="565">
        <f>H43+I43</f>
        <v>78.955182</v>
      </c>
      <c r="H43" s="566">
        <f>H40*H44</f>
        <v>78.955182</v>
      </c>
      <c r="I43" s="568">
        <f>I40*I44</f>
        <v>0</v>
      </c>
      <c r="J43" s="569">
        <f t="shared" si="2"/>
        <v>0.9866437818654403</v>
      </c>
      <c r="K43" s="570">
        <f t="shared" si="3"/>
        <v>-1.0688180000000074</v>
      </c>
    </row>
    <row r="44" spans="1:11" s="510" customFormat="1" ht="13.5" thickBot="1">
      <c r="A44" s="603"/>
      <c r="B44" s="609" t="s">
        <v>70</v>
      </c>
      <c r="C44" s="605" t="s">
        <v>11</v>
      </c>
      <c r="D44" s="614">
        <v>0.302</v>
      </c>
      <c r="E44" s="615">
        <f>D44</f>
        <v>0.302</v>
      </c>
      <c r="F44" s="616">
        <f>E44</f>
        <v>0.302</v>
      </c>
      <c r="G44" s="614">
        <f>'ФОТ и ЕСН'!G8</f>
        <v>0.30198017908438235</v>
      </c>
      <c r="H44" s="615">
        <v>0.302</v>
      </c>
      <c r="I44" s="615">
        <f>H44</f>
        <v>0.302</v>
      </c>
      <c r="J44" s="591">
        <f t="shared" si="2"/>
        <v>0.9999343678290806</v>
      </c>
      <c r="K44" s="592"/>
    </row>
    <row r="45" spans="1:11" ht="13.5" thickBot="1">
      <c r="A45" s="617" t="s">
        <v>71</v>
      </c>
      <c r="B45" s="618" t="s">
        <v>72</v>
      </c>
      <c r="C45" s="619" t="s">
        <v>28</v>
      </c>
      <c r="D45" s="620">
        <f>E45+F45</f>
        <v>36.9</v>
      </c>
      <c r="E45" s="621">
        <v>29.2</v>
      </c>
      <c r="F45" s="622">
        <v>7.7</v>
      </c>
      <c r="G45" s="620">
        <f>H45+I45</f>
        <v>36.9</v>
      </c>
      <c r="H45" s="621">
        <v>29.2</v>
      </c>
      <c r="I45" s="623">
        <v>7.7</v>
      </c>
      <c r="J45" s="594">
        <f t="shared" si="2"/>
        <v>1</v>
      </c>
      <c r="K45" s="595">
        <f>G45-D45</f>
        <v>0</v>
      </c>
    </row>
    <row r="46" spans="1:11" ht="13.5" thickBot="1">
      <c r="A46" s="593" t="s">
        <v>73</v>
      </c>
      <c r="B46" s="563" t="s">
        <v>125</v>
      </c>
      <c r="C46" s="564" t="s">
        <v>28</v>
      </c>
      <c r="D46" s="565">
        <f>E46+F46</f>
        <v>69.06</v>
      </c>
      <c r="E46" s="566">
        <v>64.52</v>
      </c>
      <c r="F46" s="567">
        <v>4.54</v>
      </c>
      <c r="G46" s="565">
        <f>H46+I46</f>
        <v>67.64500000000001</v>
      </c>
      <c r="H46" s="566">
        <f>Прочие!H5</f>
        <v>59.79762713132429</v>
      </c>
      <c r="I46" s="568">
        <f>Прочие!I5</f>
        <v>7.847372868675714</v>
      </c>
      <c r="J46" s="594">
        <f t="shared" si="2"/>
        <v>0.97951057051839</v>
      </c>
      <c r="K46" s="595">
        <f>G46-D46</f>
        <v>-1.414999999999992</v>
      </c>
    </row>
    <row r="47" spans="1:11" ht="17.25" customHeight="1" thickBot="1">
      <c r="A47" s="617" t="s">
        <v>75</v>
      </c>
      <c r="B47" s="618" t="s">
        <v>126</v>
      </c>
      <c r="C47" s="619" t="s">
        <v>28</v>
      </c>
      <c r="D47" s="620">
        <f aca="true" t="shared" si="4" ref="D47:I47">D20+D27+D28+D29+D30+D36+D40+D43+D45+D46</f>
        <v>1400.7330000000002</v>
      </c>
      <c r="E47" s="621">
        <f t="shared" si="4"/>
        <v>1314.1030000000003</v>
      </c>
      <c r="F47" s="622">
        <f t="shared" si="4"/>
        <v>86.63000000000001</v>
      </c>
      <c r="G47" s="624">
        <f t="shared" si="4"/>
        <v>1147.2154877</v>
      </c>
      <c r="H47" s="625">
        <f t="shared" si="4"/>
        <v>1014.1291148313244</v>
      </c>
      <c r="I47" s="626">
        <f t="shared" si="4"/>
        <v>133.0863728686757</v>
      </c>
      <c r="J47" s="594">
        <f t="shared" si="2"/>
        <v>0.8190108234046031</v>
      </c>
      <c r="K47" s="595">
        <f>G47-D47</f>
        <v>-253.51751230000013</v>
      </c>
    </row>
    <row r="48" spans="1:11" ht="13.5" customHeight="1" thickBot="1">
      <c r="A48" s="627"/>
      <c r="B48" s="803" t="s">
        <v>80</v>
      </c>
      <c r="C48" s="804"/>
      <c r="D48" s="804"/>
      <c r="E48" s="804"/>
      <c r="F48" s="805"/>
      <c r="G48" s="628"/>
      <c r="H48" s="628"/>
      <c r="I48" s="628"/>
      <c r="J48" s="629"/>
      <c r="K48" s="630"/>
    </row>
    <row r="49" spans="1:11" ht="12.75">
      <c r="A49" s="564" t="s">
        <v>76</v>
      </c>
      <c r="B49" s="596" t="s">
        <v>81</v>
      </c>
      <c r="C49" s="631" t="s">
        <v>28</v>
      </c>
      <c r="D49" s="632">
        <v>13.59</v>
      </c>
      <c r="E49" s="566">
        <f>E50+E52+E54+E55+E51+E53</f>
        <v>10.43</v>
      </c>
      <c r="F49" s="567">
        <f>F50+F52+F54+F55+F51+F53</f>
        <v>0</v>
      </c>
      <c r="G49" s="565">
        <f aca="true" t="shared" si="5" ref="G49:G57">H49+I49</f>
        <v>21.43</v>
      </c>
      <c r="H49" s="566">
        <f>H50+H52+H54+H55+H51+H53</f>
        <v>21.43</v>
      </c>
      <c r="I49" s="568">
        <f>I50+I52+I54+I55+I51+I53</f>
        <v>0</v>
      </c>
      <c r="J49" s="533">
        <f t="shared" si="2"/>
        <v>1.5768947755702722</v>
      </c>
      <c r="K49" s="633">
        <f aca="true" t="shared" si="6" ref="K49:K58">G49-D49</f>
        <v>7.84</v>
      </c>
    </row>
    <row r="50" spans="1:11" ht="12.75">
      <c r="A50" s="634" t="s">
        <v>316</v>
      </c>
      <c r="B50" s="536" t="s">
        <v>83</v>
      </c>
      <c r="C50" s="537" t="s">
        <v>28</v>
      </c>
      <c r="D50" s="538">
        <f aca="true" t="shared" si="7" ref="D50:D57">E50+F50</f>
        <v>0</v>
      </c>
      <c r="E50" s="573">
        <f>Прибыль!E6</f>
        <v>0</v>
      </c>
      <c r="F50" s="574">
        <f>Прибыль!F6</f>
        <v>0</v>
      </c>
      <c r="G50" s="546">
        <f t="shared" si="5"/>
        <v>0</v>
      </c>
      <c r="H50" s="573">
        <f>Прибыль!H6</f>
        <v>0</v>
      </c>
      <c r="I50" s="575">
        <f>Прибыль!I6</f>
        <v>0</v>
      </c>
      <c r="J50" s="542">
        <f t="shared" si="2"/>
        <v>0</v>
      </c>
      <c r="K50" s="576">
        <f t="shared" si="6"/>
        <v>0</v>
      </c>
    </row>
    <row r="51" spans="1:11" ht="12.75">
      <c r="A51" s="634" t="s">
        <v>317</v>
      </c>
      <c r="B51" s="536" t="s">
        <v>85</v>
      </c>
      <c r="C51" s="537" t="s">
        <v>28</v>
      </c>
      <c r="D51" s="538">
        <f t="shared" si="7"/>
        <v>0</v>
      </c>
      <c r="E51" s="573">
        <f>Прибыль!E7</f>
        <v>0</v>
      </c>
      <c r="F51" s="574">
        <f>Прибыль!F7</f>
        <v>0</v>
      </c>
      <c r="G51" s="546">
        <f t="shared" si="5"/>
        <v>0</v>
      </c>
      <c r="H51" s="573">
        <f>Прибыль!H7</f>
        <v>0</v>
      </c>
      <c r="I51" s="575">
        <f>Прибыль!I7</f>
        <v>0</v>
      </c>
      <c r="J51" s="542">
        <f t="shared" si="2"/>
        <v>0</v>
      </c>
      <c r="K51" s="576">
        <f t="shared" si="6"/>
        <v>0</v>
      </c>
    </row>
    <row r="52" spans="1:11" ht="12.75">
      <c r="A52" s="634" t="s">
        <v>318</v>
      </c>
      <c r="B52" s="536" t="s">
        <v>87</v>
      </c>
      <c r="C52" s="537" t="s">
        <v>28</v>
      </c>
      <c r="D52" s="538">
        <f t="shared" si="7"/>
        <v>0</v>
      </c>
      <c r="E52" s="573">
        <f>Прибыль!E8</f>
        <v>0</v>
      </c>
      <c r="F52" s="574">
        <f>Прибыль!F8</f>
        <v>0</v>
      </c>
      <c r="G52" s="546">
        <f t="shared" si="5"/>
        <v>0</v>
      </c>
      <c r="H52" s="573">
        <f>Прибыль!H8</f>
        <v>0</v>
      </c>
      <c r="I52" s="575">
        <f>Прибыль!I8</f>
        <v>0</v>
      </c>
      <c r="J52" s="542">
        <f t="shared" si="2"/>
        <v>0</v>
      </c>
      <c r="K52" s="576">
        <f t="shared" si="6"/>
        <v>0</v>
      </c>
    </row>
    <row r="53" spans="1:11" ht="12.75">
      <c r="A53" s="634" t="s">
        <v>319</v>
      </c>
      <c r="B53" s="536" t="s">
        <v>89</v>
      </c>
      <c r="C53" s="537" t="s">
        <v>28</v>
      </c>
      <c r="D53" s="538">
        <f t="shared" si="7"/>
        <v>0</v>
      </c>
      <c r="E53" s="573">
        <f>Прибыль!E9</f>
        <v>0</v>
      </c>
      <c r="F53" s="574">
        <f>Прибыль!F9</f>
        <v>0</v>
      </c>
      <c r="G53" s="546">
        <f t="shared" si="5"/>
        <v>0</v>
      </c>
      <c r="H53" s="573">
        <f>Прибыль!H9</f>
        <v>0</v>
      </c>
      <c r="I53" s="575">
        <f>Прибыль!I9</f>
        <v>0</v>
      </c>
      <c r="J53" s="542">
        <f t="shared" si="2"/>
        <v>0</v>
      </c>
      <c r="K53" s="576">
        <f t="shared" si="6"/>
        <v>0</v>
      </c>
    </row>
    <row r="54" spans="1:11" ht="12.75">
      <c r="A54" s="535" t="s">
        <v>320</v>
      </c>
      <c r="B54" s="536" t="s">
        <v>91</v>
      </c>
      <c r="C54" s="537" t="s">
        <v>28</v>
      </c>
      <c r="D54" s="538">
        <f t="shared" si="7"/>
        <v>0</v>
      </c>
      <c r="E54" s="573">
        <f>Прибыль!E10</f>
        <v>0</v>
      </c>
      <c r="F54" s="574">
        <f>Прибыль!F10</f>
        <v>0</v>
      </c>
      <c r="G54" s="546">
        <f t="shared" si="5"/>
        <v>0</v>
      </c>
      <c r="H54" s="573">
        <f>Прибыль!H10</f>
        <v>0</v>
      </c>
      <c r="I54" s="575">
        <f>Прибыль!I10</f>
        <v>0</v>
      </c>
      <c r="J54" s="542">
        <f t="shared" si="2"/>
        <v>0</v>
      </c>
      <c r="K54" s="576">
        <f t="shared" si="6"/>
        <v>0</v>
      </c>
    </row>
    <row r="55" spans="1:11" ht="12.75">
      <c r="A55" s="535" t="s">
        <v>321</v>
      </c>
      <c r="B55" s="536" t="s">
        <v>93</v>
      </c>
      <c r="C55" s="537" t="s">
        <v>28</v>
      </c>
      <c r="D55" s="538">
        <f t="shared" si="7"/>
        <v>10.43</v>
      </c>
      <c r="E55" s="573">
        <f>Прибыль!E11</f>
        <v>10.43</v>
      </c>
      <c r="F55" s="574">
        <f>Прибыль!F11</f>
        <v>0</v>
      </c>
      <c r="G55" s="546">
        <f t="shared" si="5"/>
        <v>21.43</v>
      </c>
      <c r="H55" s="573">
        <f>Прибыль!H11</f>
        <v>21.43</v>
      </c>
      <c r="I55" s="575">
        <f>Прибыль!I11</f>
        <v>0</v>
      </c>
      <c r="J55" s="542">
        <f t="shared" si="2"/>
        <v>2.0546500479386385</v>
      </c>
      <c r="K55" s="576">
        <f t="shared" si="6"/>
        <v>11</v>
      </c>
    </row>
    <row r="56" spans="1:11" ht="12.75">
      <c r="A56" s="535" t="s">
        <v>322</v>
      </c>
      <c r="B56" s="536" t="s">
        <v>95</v>
      </c>
      <c r="C56" s="537" t="s">
        <v>28</v>
      </c>
      <c r="D56" s="538">
        <f t="shared" si="7"/>
        <v>0</v>
      </c>
      <c r="E56" s="573">
        <f>Прибыль!E12</f>
        <v>0</v>
      </c>
      <c r="F56" s="574">
        <f>Прибыль!F12</f>
        <v>0</v>
      </c>
      <c r="G56" s="546">
        <f t="shared" si="5"/>
        <v>0</v>
      </c>
      <c r="H56" s="573">
        <f>Прибыль!H12</f>
        <v>0</v>
      </c>
      <c r="I56" s="575">
        <f>Прибыль!I12</f>
        <v>0</v>
      </c>
      <c r="J56" s="542">
        <f t="shared" si="2"/>
        <v>0</v>
      </c>
      <c r="K56" s="576">
        <f t="shared" si="6"/>
        <v>0</v>
      </c>
    </row>
    <row r="57" spans="1:11" ht="13.5" thickBot="1">
      <c r="A57" s="553" t="s">
        <v>323</v>
      </c>
      <c r="B57" s="635" t="s">
        <v>97</v>
      </c>
      <c r="C57" s="636" t="s">
        <v>28</v>
      </c>
      <c r="D57" s="637">
        <f t="shared" si="7"/>
        <v>13.59</v>
      </c>
      <c r="E57" s="638">
        <v>13.59</v>
      </c>
      <c r="F57" s="639">
        <f>F55-F56</f>
        <v>0</v>
      </c>
      <c r="G57" s="640">
        <f t="shared" si="5"/>
        <v>21.43</v>
      </c>
      <c r="H57" s="638">
        <f>H55-H56</f>
        <v>21.43</v>
      </c>
      <c r="I57" s="641">
        <f>I55-I56</f>
        <v>0</v>
      </c>
      <c r="J57" s="559">
        <f t="shared" si="2"/>
        <v>1.5768947755702722</v>
      </c>
      <c r="K57" s="642">
        <f t="shared" si="6"/>
        <v>7.84</v>
      </c>
    </row>
    <row r="58" spans="1:12" ht="16.5" customHeight="1" thickBot="1">
      <c r="A58" s="643"/>
      <c r="B58" s="644" t="s">
        <v>276</v>
      </c>
      <c r="C58" s="645" t="s">
        <v>28</v>
      </c>
      <c r="D58" s="646">
        <f>D47+D62-D63+D49</f>
        <v>1338.143</v>
      </c>
      <c r="E58" s="621">
        <f>E47+E62-E63+E49</f>
        <v>1248.3530000000003</v>
      </c>
      <c r="F58" s="622">
        <f>F47+F62-F63+F49</f>
        <v>86.63000000000001</v>
      </c>
      <c r="G58" s="620">
        <f>I58+H58</f>
        <v>1168.6454877</v>
      </c>
      <c r="H58" s="621">
        <f>H47+H49</f>
        <v>1035.5591148313245</v>
      </c>
      <c r="I58" s="621">
        <f>I47+I49</f>
        <v>133.0863728686757</v>
      </c>
      <c r="J58" s="594">
        <f t="shared" si="2"/>
        <v>0.8733337824881198</v>
      </c>
      <c r="K58" s="595">
        <f t="shared" si="6"/>
        <v>-169.49751229999993</v>
      </c>
      <c r="L58" s="677">
        <f>K58+K30+K29</f>
        <v>-492.1335123</v>
      </c>
    </row>
    <row r="59" spans="1:11" ht="16.5" customHeight="1" thickBot="1">
      <c r="A59" s="627"/>
      <c r="B59" s="797" t="s">
        <v>103</v>
      </c>
      <c r="C59" s="798"/>
      <c r="D59" s="798"/>
      <c r="E59" s="798"/>
      <c r="F59" s="798"/>
      <c r="G59" s="797"/>
      <c r="H59" s="798"/>
      <c r="I59" s="798"/>
      <c r="J59" s="798"/>
      <c r="K59" s="802"/>
    </row>
    <row r="60" spans="1:11" ht="13.5" thickBot="1">
      <c r="A60" s="647"/>
      <c r="B60" s="648" t="s">
        <v>104</v>
      </c>
      <c r="C60" s="645" t="s">
        <v>105</v>
      </c>
      <c r="D60" s="646">
        <f>IF(D13&gt;0,D58*1000/D13,0)</f>
        <v>1830.364665973628</v>
      </c>
      <c r="E60" s="649" t="s">
        <v>273</v>
      </c>
      <c r="F60" s="650" t="s">
        <v>273</v>
      </c>
      <c r="G60" s="646">
        <f>IF(G13&gt;0,G58*1000/G13,0)</f>
        <v>1651.398939760058</v>
      </c>
      <c r="H60" s="649" t="s">
        <v>273</v>
      </c>
      <c r="I60" s="650" t="s">
        <v>273</v>
      </c>
      <c r="J60" s="651">
        <f>IF(D60&gt;0,G60/D60,0)</f>
        <v>0.9022240051173778</v>
      </c>
      <c r="K60" s="660">
        <f>G60-D60</f>
        <v>-178.96572621356995</v>
      </c>
    </row>
    <row r="61" spans="1:11" ht="16.5" customHeight="1" thickBot="1">
      <c r="A61" s="652"/>
      <c r="B61" s="653" t="s">
        <v>357</v>
      </c>
      <c r="C61" s="654" t="s">
        <v>28</v>
      </c>
      <c r="D61" s="511">
        <f>D58</f>
        <v>1338.143</v>
      </c>
      <c r="E61" s="512" t="s">
        <v>273</v>
      </c>
      <c r="F61" s="512" t="s">
        <v>273</v>
      </c>
      <c r="G61" s="513">
        <f>Реализация!F5</f>
        <v>0</v>
      </c>
      <c r="H61" s="512" t="s">
        <v>273</v>
      </c>
      <c r="I61" s="512" t="s">
        <v>273</v>
      </c>
      <c r="J61" s="655">
        <f>IF(D61&gt;0,G61/D61,0)</f>
        <v>0</v>
      </c>
      <c r="K61" s="656">
        <f>G61-D61</f>
        <v>-1338.143</v>
      </c>
    </row>
    <row r="62" spans="1:11" ht="12.75">
      <c r="A62" s="657" t="s">
        <v>78</v>
      </c>
      <c r="B62" s="658" t="s">
        <v>77</v>
      </c>
      <c r="C62" s="277" t="s">
        <v>28</v>
      </c>
      <c r="D62" s="573">
        <f>E62+F62</f>
        <v>0</v>
      </c>
      <c r="E62" s="573">
        <f>'ДД (НД)'!E5</f>
        <v>0</v>
      </c>
      <c r="F62" s="573">
        <f>'ДД (НД)'!F5</f>
        <v>0</v>
      </c>
      <c r="G62" s="573">
        <f>'ДД (НД)'!G5</f>
        <v>0</v>
      </c>
      <c r="H62" s="573">
        <f>'ДД (НД)'!H5</f>
        <v>0</v>
      </c>
      <c r="I62" s="573">
        <f>'ДД (НД)'!I5</f>
        <v>0</v>
      </c>
      <c r="J62" s="659">
        <f>IF(D62&gt;0,G62/D62,0)</f>
        <v>0</v>
      </c>
      <c r="K62" s="573">
        <f>G62-D62</f>
        <v>0</v>
      </c>
    </row>
    <row r="63" spans="1:11" ht="13.5" thickBot="1">
      <c r="A63" s="657" t="s">
        <v>324</v>
      </c>
      <c r="B63" s="658" t="s">
        <v>79</v>
      </c>
      <c r="C63" s="277" t="s">
        <v>28</v>
      </c>
      <c r="D63" s="573">
        <f>E63+F63</f>
        <v>76.18</v>
      </c>
      <c r="E63" s="573">
        <f>'ДД (НД)'!E6</f>
        <v>76.18</v>
      </c>
      <c r="F63" s="573">
        <f>'ДД (НД)'!F6</f>
        <v>0</v>
      </c>
      <c r="G63" s="573">
        <f>'ДД (НД)'!G6</f>
        <v>492.1335123</v>
      </c>
      <c r="H63" s="573">
        <f>'ДД (НД)'!H6</f>
        <v>0</v>
      </c>
      <c r="I63" s="573">
        <f>'ДД (НД)'!I6</f>
        <v>0</v>
      </c>
      <c r="J63" s="659">
        <f>IF(D63&gt;0,G63/D63,0)</f>
        <v>6.460140618272512</v>
      </c>
      <c r="K63" s="573">
        <f>G63-D63</f>
        <v>415.9535123</v>
      </c>
    </row>
    <row r="64" spans="1:11" ht="13.5" thickBot="1">
      <c r="A64" s="647"/>
      <c r="B64" s="793" t="s">
        <v>98</v>
      </c>
      <c r="C64" s="794"/>
      <c r="D64" s="794"/>
      <c r="E64" s="794"/>
      <c r="F64" s="796"/>
      <c r="G64" s="793"/>
      <c r="H64" s="794"/>
      <c r="I64" s="794"/>
      <c r="J64" s="660"/>
      <c r="K64" s="647"/>
    </row>
    <row r="65" spans="1:11" ht="12.75">
      <c r="A65" s="525"/>
      <c r="B65" s="526" t="s">
        <v>99</v>
      </c>
      <c r="C65" s="525" t="s">
        <v>28</v>
      </c>
      <c r="D65" s="661">
        <f>E65+F65</f>
        <v>0</v>
      </c>
      <c r="E65" s="529">
        <f>'Доп инф'!D4</f>
        <v>0</v>
      </c>
      <c r="F65" s="532">
        <v>0</v>
      </c>
      <c r="G65" s="661">
        <f>H65+I65</f>
        <v>0</v>
      </c>
      <c r="H65" s="529">
        <f>'Доп инф'!E4</f>
        <v>0</v>
      </c>
      <c r="I65" s="530">
        <v>0</v>
      </c>
      <c r="J65" s="662">
        <f aca="true" t="shared" si="8" ref="J65:J71">IF(D65&gt;0,G65/D65,0)</f>
        <v>0</v>
      </c>
      <c r="K65" s="663">
        <f aca="true" t="shared" si="9" ref="K65:K71">G65-D65</f>
        <v>0</v>
      </c>
    </row>
    <row r="66" spans="1:11" ht="12.75">
      <c r="A66" s="535"/>
      <c r="B66" s="536" t="s">
        <v>100</v>
      </c>
      <c r="C66" s="535" t="s">
        <v>28</v>
      </c>
      <c r="D66" s="664">
        <f>E66+F66</f>
        <v>0</v>
      </c>
      <c r="E66" s="277">
        <f>'Доп инф'!D5</f>
        <v>0</v>
      </c>
      <c r="F66" s="541">
        <v>0</v>
      </c>
      <c r="G66" s="664">
        <f>H66+I66</f>
        <v>0</v>
      </c>
      <c r="H66" s="277">
        <f>'Доп инф'!E5</f>
        <v>0</v>
      </c>
      <c r="I66" s="539">
        <v>0</v>
      </c>
      <c r="J66" s="665">
        <f t="shared" si="8"/>
        <v>0</v>
      </c>
      <c r="K66" s="666">
        <f t="shared" si="9"/>
        <v>0</v>
      </c>
    </row>
    <row r="67" spans="1:11" ht="12.75">
      <c r="A67" s="535"/>
      <c r="B67" s="536" t="s">
        <v>101</v>
      </c>
      <c r="C67" s="535" t="s">
        <v>28</v>
      </c>
      <c r="D67" s="664">
        <f>E67+F67</f>
        <v>0</v>
      </c>
      <c r="E67" s="277">
        <f>'Доп инф'!D6</f>
        <v>0</v>
      </c>
      <c r="F67" s="541">
        <v>0</v>
      </c>
      <c r="G67" s="664">
        <f>H67+I67</f>
        <v>0</v>
      </c>
      <c r="H67" s="277">
        <f>'Доп инф'!E6</f>
        <v>0</v>
      </c>
      <c r="I67" s="539">
        <v>0</v>
      </c>
      <c r="J67" s="665">
        <f t="shared" si="8"/>
        <v>0</v>
      </c>
      <c r="K67" s="666">
        <f t="shared" si="9"/>
        <v>0</v>
      </c>
    </row>
    <row r="68" spans="1:11" ht="12.75">
      <c r="A68" s="535"/>
      <c r="B68" s="548" t="s">
        <v>102</v>
      </c>
      <c r="C68" s="535" t="s">
        <v>28</v>
      </c>
      <c r="D68" s="664">
        <f aca="true" t="shared" si="10" ref="D68:I68">D65+D66+D67</f>
        <v>0</v>
      </c>
      <c r="E68" s="277">
        <f t="shared" si="10"/>
        <v>0</v>
      </c>
      <c r="F68" s="541">
        <f t="shared" si="10"/>
        <v>0</v>
      </c>
      <c r="G68" s="664">
        <f t="shared" si="10"/>
        <v>0</v>
      </c>
      <c r="H68" s="277">
        <f t="shared" si="10"/>
        <v>0</v>
      </c>
      <c r="I68" s="539">
        <f t="shared" si="10"/>
        <v>0</v>
      </c>
      <c r="J68" s="665">
        <f t="shared" si="8"/>
        <v>0</v>
      </c>
      <c r="K68" s="666">
        <f t="shared" si="9"/>
        <v>0</v>
      </c>
    </row>
    <row r="69" spans="1:11" ht="12.75">
      <c r="A69" s="535"/>
      <c r="B69" s="536" t="s">
        <v>128</v>
      </c>
      <c r="C69" s="535" t="s">
        <v>28</v>
      </c>
      <c r="D69" s="664">
        <f>E69+F69</f>
        <v>0</v>
      </c>
      <c r="E69" s="277">
        <f>'Доп инф'!D8</f>
        <v>0</v>
      </c>
      <c r="F69" s="541">
        <v>0</v>
      </c>
      <c r="G69" s="664">
        <f>H69+I69</f>
        <v>0</v>
      </c>
      <c r="H69" s="277">
        <f>'Доп инф'!E8</f>
        <v>0</v>
      </c>
      <c r="I69" s="539">
        <v>0</v>
      </c>
      <c r="J69" s="665">
        <f t="shared" si="8"/>
        <v>0</v>
      </c>
      <c r="K69" s="666">
        <f t="shared" si="9"/>
        <v>0</v>
      </c>
    </row>
    <row r="70" spans="1:11" ht="12.75">
      <c r="A70" s="535"/>
      <c r="B70" s="536" t="s">
        <v>129</v>
      </c>
      <c r="C70" s="535" t="s">
        <v>28</v>
      </c>
      <c r="D70" s="664">
        <f>E70+F70</f>
        <v>0</v>
      </c>
      <c r="E70" s="277">
        <f>'Доп инф'!D9</f>
        <v>0</v>
      </c>
      <c r="F70" s="541">
        <v>0</v>
      </c>
      <c r="G70" s="664">
        <f>H70+I70</f>
        <v>0</v>
      </c>
      <c r="H70" s="277">
        <f>'Доп инф'!E9</f>
        <v>0</v>
      </c>
      <c r="I70" s="539">
        <v>0</v>
      </c>
      <c r="J70" s="665">
        <f t="shared" si="8"/>
        <v>0</v>
      </c>
      <c r="K70" s="666">
        <f t="shared" si="9"/>
        <v>0</v>
      </c>
    </row>
    <row r="71" spans="1:11" ht="26.25" thickBot="1">
      <c r="A71" s="553"/>
      <c r="B71" s="667" t="s">
        <v>127</v>
      </c>
      <c r="C71" s="553" t="s">
        <v>28</v>
      </c>
      <c r="D71" s="668">
        <f aca="true" t="shared" si="11" ref="D71:I71">D70-D69</f>
        <v>0</v>
      </c>
      <c r="E71" s="557">
        <f t="shared" si="11"/>
        <v>0</v>
      </c>
      <c r="F71" s="558">
        <f t="shared" si="11"/>
        <v>0</v>
      </c>
      <c r="G71" s="668">
        <f t="shared" si="11"/>
        <v>0</v>
      </c>
      <c r="H71" s="557">
        <f t="shared" si="11"/>
        <v>0</v>
      </c>
      <c r="I71" s="669">
        <f t="shared" si="11"/>
        <v>0</v>
      </c>
      <c r="J71" s="670">
        <f t="shared" si="8"/>
        <v>0</v>
      </c>
      <c r="K71" s="671">
        <f t="shared" si="9"/>
        <v>0</v>
      </c>
    </row>
    <row r="72" spans="1:11" ht="12.75">
      <c r="A72" s="272"/>
      <c r="B72" s="672"/>
      <c r="C72" s="272"/>
      <c r="D72" s="272"/>
      <c r="E72" s="272"/>
      <c r="F72" s="272"/>
      <c r="G72" s="272"/>
      <c r="H72" s="272"/>
      <c r="I72" s="272"/>
      <c r="J72" s="272"/>
      <c r="K72" s="272"/>
    </row>
    <row r="73" spans="1:11" s="334" customFormat="1" ht="18">
      <c r="A73" s="363"/>
      <c r="B73" s="673" t="str">
        <f>Анкета!B12</f>
        <v>Директор</v>
      </c>
      <c r="C73" s="403"/>
      <c r="D73" s="403"/>
      <c r="E73" s="403"/>
      <c r="F73" s="403"/>
      <c r="G73" s="403"/>
      <c r="H73" s="403"/>
      <c r="I73" s="403"/>
      <c r="J73" s="403"/>
      <c r="K73" s="364" t="str">
        <f>Анкета!E53</f>
        <v>Сердюкова Л.Ф</v>
      </c>
    </row>
    <row r="74" spans="1:11" ht="12.75">
      <c r="A74" s="272"/>
      <c r="B74" s="672"/>
      <c r="C74" s="272"/>
      <c r="D74" s="674">
        <f>E74+F74</f>
        <v>1331.6730000000002</v>
      </c>
      <c r="E74" s="674">
        <f>E20+E27+E28+E29+E30+E36+E40+E43+E45</f>
        <v>1249.5830000000003</v>
      </c>
      <c r="F74" s="674">
        <f>F20+F27+F28+F29+F30+F36+F40+F43+F45</f>
        <v>82.09</v>
      </c>
      <c r="G74" s="674">
        <f>H74+I74</f>
        <v>1079.5704877</v>
      </c>
      <c r="H74" s="674">
        <f>H20+H27+H28+H29+H30+H36+H40+H43+H45</f>
        <v>954.3314877000001</v>
      </c>
      <c r="I74" s="674">
        <f>I20+I27+I28+I29+I30+I36+I40+I43+I45</f>
        <v>125.239</v>
      </c>
      <c r="J74" s="272"/>
      <c r="K74" s="272"/>
    </row>
    <row r="75" spans="1:11" ht="12.75">
      <c r="A75" s="272"/>
      <c r="B75" s="672"/>
      <c r="C75" s="272"/>
      <c r="D75" s="675">
        <v>1</v>
      </c>
      <c r="E75" s="676">
        <f>IF(D74&gt;0,E74/D74,0)</f>
        <v>0.9383557374820997</v>
      </c>
      <c r="F75" s="676">
        <f>D75-E75</f>
        <v>0.06164426251790034</v>
      </c>
      <c r="G75" s="675">
        <v>1</v>
      </c>
      <c r="H75" s="676">
        <f>IF(G74&gt;0,H74/G74,0)</f>
        <v>0.8839918269099606</v>
      </c>
      <c r="I75" s="676">
        <f>G75-H75</f>
        <v>0.11600817309003941</v>
      </c>
      <c r="J75" s="272"/>
      <c r="K75" s="272"/>
    </row>
    <row r="76" spans="7:9" ht="12.75">
      <c r="G76" s="514"/>
      <c r="H76" s="514"/>
      <c r="I76" s="514"/>
    </row>
    <row r="77" ht="12.75">
      <c r="H77" s="514"/>
    </row>
  </sheetData>
  <sheetProtection/>
  <mergeCells count="16">
    <mergeCell ref="B48:F48"/>
    <mergeCell ref="B3:B4"/>
    <mergeCell ref="G5:I5"/>
    <mergeCell ref="G3:I3"/>
    <mergeCell ref="G59:K59"/>
    <mergeCell ref="J3:K3"/>
    <mergeCell ref="A3:A4"/>
    <mergeCell ref="C3:C4"/>
    <mergeCell ref="G19:I19"/>
    <mergeCell ref="H2:I2"/>
    <mergeCell ref="B64:F64"/>
    <mergeCell ref="G64:I64"/>
    <mergeCell ref="B59:F59"/>
    <mergeCell ref="D3:F3"/>
    <mergeCell ref="B5:F5"/>
    <mergeCell ref="B19:F19"/>
  </mergeCells>
  <printOptions/>
  <pageMargins left="0.5905511811023623" right="0" top="0" bottom="0" header="0" footer="0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T37"/>
  <sheetViews>
    <sheetView showGridLines="0" view="pageBreakPreview" zoomScaleSheetLayoutView="100" zoomScalePageLayoutView="0" workbookViewId="0" topLeftCell="A1">
      <pane xSplit="2" ySplit="10" topLeftCell="E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4" sqref="F14"/>
    </sheetView>
  </sheetViews>
  <sheetFormatPr defaultColWidth="9.140625" defaultRowHeight="12.75"/>
  <cols>
    <col min="1" max="1" width="5.00390625" style="367" customWidth="1"/>
    <col min="2" max="2" width="22.8515625" style="367" customWidth="1"/>
    <col min="3" max="3" width="9.421875" style="368" customWidth="1"/>
    <col min="4" max="4" width="9.140625" style="368" customWidth="1"/>
    <col min="5" max="5" width="8.57421875" style="368" customWidth="1"/>
    <col min="6" max="7" width="8.140625" style="367" customWidth="1"/>
    <col min="8" max="9" width="7.57421875" style="367" customWidth="1"/>
    <col min="10" max="10" width="9.140625" style="367" customWidth="1"/>
    <col min="11" max="11" width="10.57421875" style="367" customWidth="1"/>
    <col min="12" max="12" width="9.140625" style="367" bestFit="1" customWidth="1"/>
    <col min="13" max="13" width="9.421875" style="367" customWidth="1"/>
    <col min="14" max="17" width="9.140625" style="367" customWidth="1"/>
    <col min="18" max="18" width="7.421875" style="367" customWidth="1"/>
    <col min="19" max="16384" width="9.140625" style="367" customWidth="1"/>
  </cols>
  <sheetData>
    <row r="1" spans="1:18" ht="12.75">
      <c r="A1" s="271"/>
      <c r="B1" s="271"/>
      <c r="C1" s="272"/>
      <c r="D1" s="272"/>
      <c r="E1" s="272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3" t="s">
        <v>205</v>
      </c>
    </row>
    <row r="2" spans="1:18" ht="12.75">
      <c r="A2" s="271"/>
      <c r="B2" s="366" t="s">
        <v>327</v>
      </c>
      <c r="C2" s="272"/>
      <c r="D2" s="272"/>
      <c r="E2" s="272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ht="21.75" customHeight="1">
      <c r="A3" s="821" t="s">
        <v>206</v>
      </c>
      <c r="B3" s="821"/>
      <c r="C3" s="821"/>
      <c r="D3" s="821"/>
      <c r="E3" s="821"/>
      <c r="F3" s="821"/>
      <c r="G3" s="821"/>
      <c r="H3" s="821"/>
      <c r="I3" s="821"/>
      <c r="J3" s="821"/>
      <c r="K3" s="821"/>
      <c r="L3" s="821"/>
      <c r="M3" s="821"/>
      <c r="N3" s="821"/>
      <c r="O3" s="821"/>
      <c r="P3" s="821"/>
      <c r="Q3" s="821"/>
      <c r="R3" s="821"/>
    </row>
    <row r="4" spans="1:18" ht="21.75" customHeight="1">
      <c r="A4" s="821">
        <f>Анкета!A5</f>
        <v>0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</row>
    <row r="5" spans="1:18" ht="16.5" customHeight="1">
      <c r="A5" s="271"/>
      <c r="B5" s="274"/>
      <c r="C5" s="272"/>
      <c r="D5" s="272"/>
      <c r="E5" s="272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5" t="s">
        <v>207</v>
      </c>
      <c r="R5" s="271"/>
    </row>
    <row r="6" spans="1:18" ht="18.75" customHeight="1">
      <c r="A6" s="822" t="s">
        <v>208</v>
      </c>
      <c r="B6" s="825"/>
      <c r="C6" s="828" t="str">
        <f>Анкета!B41</f>
        <v>Установлено на 2012 год</v>
      </c>
      <c r="D6" s="829"/>
      <c r="E6" s="829"/>
      <c r="F6" s="829"/>
      <c r="G6" s="829"/>
      <c r="H6" s="829"/>
      <c r="I6" s="829"/>
      <c r="J6" s="830"/>
      <c r="K6" s="828" t="str">
        <f>Анкета!B42</f>
        <v>Факт 2012 год</v>
      </c>
      <c r="L6" s="829"/>
      <c r="M6" s="829"/>
      <c r="N6" s="829"/>
      <c r="O6" s="829"/>
      <c r="P6" s="829"/>
      <c r="Q6" s="829"/>
      <c r="R6" s="830"/>
    </row>
    <row r="7" spans="1:18" ht="21" customHeight="1">
      <c r="A7" s="823"/>
      <c r="B7" s="826"/>
      <c r="C7" s="808" t="s">
        <v>209</v>
      </c>
      <c r="D7" s="811" t="s">
        <v>210</v>
      </c>
      <c r="E7" s="812"/>
      <c r="F7" s="812"/>
      <c r="G7" s="812"/>
      <c r="H7" s="812"/>
      <c r="I7" s="812"/>
      <c r="J7" s="813"/>
      <c r="K7" s="808" t="s">
        <v>209</v>
      </c>
      <c r="L7" s="811" t="s">
        <v>210</v>
      </c>
      <c r="M7" s="812"/>
      <c r="N7" s="812"/>
      <c r="O7" s="812"/>
      <c r="P7" s="812"/>
      <c r="Q7" s="812"/>
      <c r="R7" s="813"/>
    </row>
    <row r="8" spans="1:18" ht="21" customHeight="1">
      <c r="A8" s="823"/>
      <c r="B8" s="826"/>
      <c r="C8" s="809"/>
      <c r="D8" s="814" t="s">
        <v>211</v>
      </c>
      <c r="E8" s="814" t="s">
        <v>212</v>
      </c>
      <c r="F8" s="818" t="s">
        <v>210</v>
      </c>
      <c r="G8" s="818"/>
      <c r="H8" s="818"/>
      <c r="I8" s="818"/>
      <c r="J8" s="819" t="s">
        <v>287</v>
      </c>
      <c r="K8" s="809"/>
      <c r="L8" s="814" t="s">
        <v>211</v>
      </c>
      <c r="M8" s="814" t="s">
        <v>212</v>
      </c>
      <c r="N8" s="818" t="s">
        <v>210</v>
      </c>
      <c r="O8" s="818"/>
      <c r="P8" s="818"/>
      <c r="Q8" s="818"/>
      <c r="R8" s="819" t="s">
        <v>287</v>
      </c>
    </row>
    <row r="9" spans="1:18" ht="96.75" customHeight="1">
      <c r="A9" s="824"/>
      <c r="B9" s="827"/>
      <c r="C9" s="810"/>
      <c r="D9" s="815"/>
      <c r="E9" s="815"/>
      <c r="F9" s="276" t="s">
        <v>248</v>
      </c>
      <c r="G9" s="276" t="s">
        <v>213</v>
      </c>
      <c r="H9" s="276" t="s">
        <v>214</v>
      </c>
      <c r="I9" s="276" t="s">
        <v>215</v>
      </c>
      <c r="J9" s="820"/>
      <c r="K9" s="810"/>
      <c r="L9" s="815"/>
      <c r="M9" s="815"/>
      <c r="N9" s="276" t="s">
        <v>248</v>
      </c>
      <c r="O9" s="276" t="s">
        <v>213</v>
      </c>
      <c r="P9" s="276" t="s">
        <v>214</v>
      </c>
      <c r="Q9" s="276" t="s">
        <v>215</v>
      </c>
      <c r="R9" s="820"/>
    </row>
    <row r="10" spans="1:18" ht="12.75">
      <c r="A10" s="277">
        <v>1</v>
      </c>
      <c r="B10" s="277">
        <f>+A10+1</f>
        <v>2</v>
      </c>
      <c r="C10" s="277">
        <f aca="true" t="shared" si="0" ref="C10:J10">+B10+1</f>
        <v>3</v>
      </c>
      <c r="D10" s="277">
        <f t="shared" si="0"/>
        <v>4</v>
      </c>
      <c r="E10" s="277">
        <f t="shared" si="0"/>
        <v>5</v>
      </c>
      <c r="F10" s="277">
        <f t="shared" si="0"/>
        <v>6</v>
      </c>
      <c r="G10" s="277">
        <f t="shared" si="0"/>
        <v>7</v>
      </c>
      <c r="H10" s="277">
        <f t="shared" si="0"/>
        <v>8</v>
      </c>
      <c r="I10" s="277">
        <f t="shared" si="0"/>
        <v>9</v>
      </c>
      <c r="J10" s="277">
        <f t="shared" si="0"/>
        <v>10</v>
      </c>
      <c r="K10" s="277">
        <f aca="true" t="shared" si="1" ref="K10:R10">+J10+1</f>
        <v>11</v>
      </c>
      <c r="L10" s="277">
        <f t="shared" si="1"/>
        <v>12</v>
      </c>
      <c r="M10" s="277">
        <f t="shared" si="1"/>
        <v>13</v>
      </c>
      <c r="N10" s="277">
        <f t="shared" si="1"/>
        <v>14</v>
      </c>
      <c r="O10" s="277">
        <f t="shared" si="1"/>
        <v>15</v>
      </c>
      <c r="P10" s="277">
        <f t="shared" si="1"/>
        <v>16</v>
      </c>
      <c r="Q10" s="277">
        <f t="shared" si="1"/>
        <v>17</v>
      </c>
      <c r="R10" s="277">
        <f t="shared" si="1"/>
        <v>18</v>
      </c>
    </row>
    <row r="11" spans="1:18" ht="27.75">
      <c r="A11" s="278" t="s">
        <v>26</v>
      </c>
      <c r="B11" s="279" t="s">
        <v>216</v>
      </c>
      <c r="C11" s="247">
        <f>E11+D11+J11</f>
        <v>806.23</v>
      </c>
      <c r="D11" s="241">
        <f>D30-D12</f>
        <v>806.23</v>
      </c>
      <c r="E11" s="247">
        <f>SUM(F11:I11)</f>
        <v>0</v>
      </c>
      <c r="F11" s="241">
        <f>F30-F12</f>
        <v>0</v>
      </c>
      <c r="G11" s="241">
        <f>G30-G12</f>
        <v>0</v>
      </c>
      <c r="H11" s="241">
        <f>H30-H12</f>
        <v>0</v>
      </c>
      <c r="I11" s="241">
        <f>I30-I12</f>
        <v>0</v>
      </c>
      <c r="J11" s="241">
        <f>J30-J12</f>
        <v>0</v>
      </c>
      <c r="K11" s="247">
        <f>M11+L11+R11</f>
        <v>782.78</v>
      </c>
      <c r="L11" s="241">
        <f>L30-L12</f>
        <v>782.78</v>
      </c>
      <c r="M11" s="247">
        <f>SUM(N11:Q11)</f>
        <v>0</v>
      </c>
      <c r="N11" s="241">
        <f>N30-N12</f>
        <v>0</v>
      </c>
      <c r="O11" s="241">
        <f>O30-O12</f>
        <v>0</v>
      </c>
      <c r="P11" s="241">
        <f>P30-P12</f>
        <v>0</v>
      </c>
      <c r="Q11" s="241">
        <f>Q30-Q12</f>
        <v>0</v>
      </c>
      <c r="R11" s="241">
        <f>R30-R12</f>
        <v>0</v>
      </c>
    </row>
    <row r="12" spans="1:18" ht="13.5">
      <c r="A12" s="280" t="s">
        <v>37</v>
      </c>
      <c r="B12" s="281" t="s">
        <v>217</v>
      </c>
      <c r="C12" s="247">
        <f>E12+D12+J12</f>
        <v>0</v>
      </c>
      <c r="D12" s="241">
        <f>SUM(D13,D21)</f>
        <v>0</v>
      </c>
      <c r="E12" s="247">
        <f>SUM(F12:I12)</f>
        <v>0</v>
      </c>
      <c r="F12" s="241">
        <f>SUM(F13,F21)</f>
        <v>0</v>
      </c>
      <c r="G12" s="241">
        <f>SUM(G13,G21)</f>
        <v>0</v>
      </c>
      <c r="H12" s="241">
        <f>SUM(H13,H21)</f>
        <v>0</v>
      </c>
      <c r="I12" s="241">
        <f>SUM(I13,I21)</f>
        <v>0</v>
      </c>
      <c r="J12" s="241">
        <f>SUM(J13,J21)</f>
        <v>0</v>
      </c>
      <c r="K12" s="247">
        <f>M12+L12+R12</f>
        <v>0</v>
      </c>
      <c r="L12" s="241">
        <f>SUM(L13,L21)</f>
        <v>0</v>
      </c>
      <c r="M12" s="247">
        <f>SUM(N12:Q12)</f>
        <v>0</v>
      </c>
      <c r="N12" s="241">
        <f>SUM(N13,N21)</f>
        <v>0</v>
      </c>
      <c r="O12" s="241">
        <f>SUM(O13,O21)</f>
        <v>0</v>
      </c>
      <c r="P12" s="241">
        <f>SUM(P13,P21)</f>
        <v>0</v>
      </c>
      <c r="Q12" s="241">
        <f>SUM(Q13,Q21)</f>
        <v>0</v>
      </c>
      <c r="R12" s="241">
        <f>SUM(R13,R21)</f>
        <v>0</v>
      </c>
    </row>
    <row r="13" spans="1:18" ht="27.75">
      <c r="A13" s="280"/>
      <c r="B13" s="369" t="s">
        <v>328</v>
      </c>
      <c r="C13" s="247">
        <f>E13+D13+J13</f>
        <v>0</v>
      </c>
      <c r="D13" s="241">
        <f>SUM(D14:D20)</f>
        <v>0</v>
      </c>
      <c r="E13" s="247">
        <f>SUM(F13:I13)</f>
        <v>0</v>
      </c>
      <c r="F13" s="241">
        <f>SUM(F14:F20)</f>
        <v>0</v>
      </c>
      <c r="G13" s="241">
        <f>SUM(G14:G20)</f>
        <v>0</v>
      </c>
      <c r="H13" s="241">
        <f>SUM(H14:H20)</f>
        <v>0</v>
      </c>
      <c r="I13" s="241">
        <f>SUM(I14:I20)</f>
        <v>0</v>
      </c>
      <c r="J13" s="241">
        <f>SUM(J14:J20)</f>
        <v>0</v>
      </c>
      <c r="K13" s="247">
        <f>M13+L13+R13</f>
        <v>0</v>
      </c>
      <c r="L13" s="241">
        <f>SUM(L14:L20)</f>
        <v>0</v>
      </c>
      <c r="M13" s="247">
        <f>SUM(N13:Q13)</f>
        <v>0</v>
      </c>
      <c r="N13" s="241">
        <f>SUM(N14:N20)</f>
        <v>0</v>
      </c>
      <c r="O13" s="241">
        <f>SUM(O14:O20)</f>
        <v>0</v>
      </c>
      <c r="P13" s="241">
        <f>SUM(P14:P20)</f>
        <v>0</v>
      </c>
      <c r="Q13" s="241">
        <f>SUM(Q14:Q20)</f>
        <v>0</v>
      </c>
      <c r="R13" s="241">
        <f>SUM(R14:R20)</f>
        <v>0</v>
      </c>
    </row>
    <row r="14" spans="1:18" ht="15" customHeight="1">
      <c r="A14" s="283"/>
      <c r="B14" s="284"/>
      <c r="C14" s="247">
        <f aca="true" t="shared" si="2" ref="C14:C21">E14+D14+J14</f>
        <v>0</v>
      </c>
      <c r="D14" s="282"/>
      <c r="E14" s="247">
        <f>SUM(F14:I14)</f>
        <v>0</v>
      </c>
      <c r="F14" s="282"/>
      <c r="G14" s="282"/>
      <c r="H14" s="282"/>
      <c r="I14" s="282"/>
      <c r="J14" s="282"/>
      <c r="K14" s="247">
        <f aca="true" t="shared" si="3" ref="K14:K21">M14+L14+R14</f>
        <v>0</v>
      </c>
      <c r="L14" s="282"/>
      <c r="M14" s="247">
        <f aca="true" t="shared" si="4" ref="M14:M21">SUM(N14:Q14)</f>
        <v>0</v>
      </c>
      <c r="N14" s="282"/>
      <c r="O14" s="282"/>
      <c r="P14" s="282"/>
      <c r="Q14" s="282"/>
      <c r="R14" s="282"/>
    </row>
    <row r="15" spans="1:18" ht="15" customHeight="1">
      <c r="A15" s="283"/>
      <c r="B15" s="284"/>
      <c r="C15" s="247">
        <f t="shared" si="2"/>
        <v>0</v>
      </c>
      <c r="D15" s="282"/>
      <c r="E15" s="247">
        <f aca="true" t="shared" si="5" ref="E15:E20">SUM(F15:I15)</f>
        <v>0</v>
      </c>
      <c r="F15" s="282"/>
      <c r="G15" s="282"/>
      <c r="H15" s="282"/>
      <c r="I15" s="282"/>
      <c r="J15" s="282"/>
      <c r="K15" s="247">
        <f t="shared" si="3"/>
        <v>0</v>
      </c>
      <c r="L15" s="282"/>
      <c r="M15" s="247">
        <f t="shared" si="4"/>
        <v>0</v>
      </c>
      <c r="N15" s="282"/>
      <c r="O15" s="282"/>
      <c r="P15" s="282"/>
      <c r="Q15" s="282"/>
      <c r="R15" s="282"/>
    </row>
    <row r="16" spans="1:18" ht="15" customHeight="1">
      <c r="A16" s="283"/>
      <c r="B16" s="284"/>
      <c r="C16" s="247">
        <f t="shared" si="2"/>
        <v>0</v>
      </c>
      <c r="D16" s="282"/>
      <c r="E16" s="247">
        <f t="shared" si="5"/>
        <v>0</v>
      </c>
      <c r="F16" s="282"/>
      <c r="G16" s="282"/>
      <c r="H16" s="282"/>
      <c r="I16" s="282"/>
      <c r="J16" s="282"/>
      <c r="K16" s="247">
        <f t="shared" si="3"/>
        <v>0</v>
      </c>
      <c r="L16" s="282"/>
      <c r="M16" s="247">
        <f t="shared" si="4"/>
        <v>0</v>
      </c>
      <c r="N16" s="282"/>
      <c r="O16" s="282"/>
      <c r="P16" s="282"/>
      <c r="Q16" s="282"/>
      <c r="R16" s="282"/>
    </row>
    <row r="17" spans="1:18" ht="15" customHeight="1">
      <c r="A17" s="283"/>
      <c r="B17" s="284"/>
      <c r="C17" s="247">
        <f t="shared" si="2"/>
        <v>0</v>
      </c>
      <c r="D17" s="282"/>
      <c r="E17" s="247">
        <f t="shared" si="5"/>
        <v>0</v>
      </c>
      <c r="F17" s="282"/>
      <c r="G17" s="282"/>
      <c r="H17" s="282"/>
      <c r="I17" s="282"/>
      <c r="J17" s="282"/>
      <c r="K17" s="247">
        <f t="shared" si="3"/>
        <v>0</v>
      </c>
      <c r="L17" s="282"/>
      <c r="M17" s="247">
        <f t="shared" si="4"/>
        <v>0</v>
      </c>
      <c r="N17" s="282"/>
      <c r="O17" s="282"/>
      <c r="P17" s="282"/>
      <c r="Q17" s="282"/>
      <c r="R17" s="282"/>
    </row>
    <row r="18" spans="1:18" ht="15" customHeight="1">
      <c r="A18" s="283"/>
      <c r="B18" s="284"/>
      <c r="C18" s="247">
        <f t="shared" si="2"/>
        <v>0</v>
      </c>
      <c r="D18" s="282"/>
      <c r="E18" s="247">
        <f t="shared" si="5"/>
        <v>0</v>
      </c>
      <c r="F18" s="282"/>
      <c r="G18" s="282"/>
      <c r="H18" s="282"/>
      <c r="I18" s="282"/>
      <c r="J18" s="282"/>
      <c r="K18" s="247">
        <f t="shared" si="3"/>
        <v>0</v>
      </c>
      <c r="L18" s="282"/>
      <c r="M18" s="247">
        <f t="shared" si="4"/>
        <v>0</v>
      </c>
      <c r="N18" s="282"/>
      <c r="O18" s="282"/>
      <c r="P18" s="282"/>
      <c r="Q18" s="282"/>
      <c r="R18" s="282"/>
    </row>
    <row r="19" spans="1:18" ht="15" customHeight="1">
      <c r="A19" s="283"/>
      <c r="B19" s="284"/>
      <c r="C19" s="247">
        <f t="shared" si="2"/>
        <v>0</v>
      </c>
      <c r="D19" s="282"/>
      <c r="E19" s="247">
        <f t="shared" si="5"/>
        <v>0</v>
      </c>
      <c r="F19" s="282"/>
      <c r="G19" s="282"/>
      <c r="H19" s="282"/>
      <c r="I19" s="282"/>
      <c r="J19" s="282"/>
      <c r="K19" s="247">
        <f t="shared" si="3"/>
        <v>0</v>
      </c>
      <c r="L19" s="282"/>
      <c r="M19" s="247">
        <f t="shared" si="4"/>
        <v>0</v>
      </c>
      <c r="N19" s="282"/>
      <c r="O19" s="282"/>
      <c r="P19" s="282"/>
      <c r="Q19" s="282"/>
      <c r="R19" s="282"/>
    </row>
    <row r="20" spans="1:18" ht="15" customHeight="1">
      <c r="A20" s="283"/>
      <c r="B20" s="284"/>
      <c r="C20" s="247">
        <f>E20+D20+J20</f>
        <v>0</v>
      </c>
      <c r="D20" s="282"/>
      <c r="E20" s="247">
        <f t="shared" si="5"/>
        <v>0</v>
      </c>
      <c r="F20" s="282"/>
      <c r="G20" s="282"/>
      <c r="H20" s="282"/>
      <c r="I20" s="282"/>
      <c r="J20" s="282"/>
      <c r="K20" s="247">
        <f t="shared" si="3"/>
        <v>0</v>
      </c>
      <c r="L20" s="282"/>
      <c r="M20" s="247">
        <f t="shared" si="4"/>
        <v>0</v>
      </c>
      <c r="N20" s="282"/>
      <c r="O20" s="282"/>
      <c r="P20" s="282"/>
      <c r="Q20" s="282"/>
      <c r="R20" s="282"/>
    </row>
    <row r="21" spans="1:18" ht="15" customHeight="1">
      <c r="A21" s="283"/>
      <c r="B21" s="370" t="s">
        <v>326</v>
      </c>
      <c r="C21" s="247">
        <f t="shared" si="2"/>
        <v>0</v>
      </c>
      <c r="D21" s="241">
        <f>SUM(D22:D28)</f>
        <v>0</v>
      </c>
      <c r="E21" s="247">
        <f aca="true" t="shared" si="6" ref="E21:E28">SUM(F21:I21)</f>
        <v>0</v>
      </c>
      <c r="F21" s="241">
        <f>SUM(F22:F28)</f>
        <v>0</v>
      </c>
      <c r="G21" s="241">
        <f>SUM(G22:G28)</f>
        <v>0</v>
      </c>
      <c r="H21" s="241">
        <f>SUM(H22:H28)</f>
        <v>0</v>
      </c>
      <c r="I21" s="241">
        <f>SUM(I22:I28)</f>
        <v>0</v>
      </c>
      <c r="J21" s="241">
        <f>SUM(J22:J28)</f>
        <v>0</v>
      </c>
      <c r="K21" s="247">
        <f t="shared" si="3"/>
        <v>0</v>
      </c>
      <c r="L21" s="241">
        <f>SUM(L22:L28)</f>
        <v>0</v>
      </c>
      <c r="M21" s="247">
        <f t="shared" si="4"/>
        <v>0</v>
      </c>
      <c r="N21" s="241">
        <f>SUM(N22:N28)</f>
        <v>0</v>
      </c>
      <c r="O21" s="241">
        <f>SUM(O22:O28)</f>
        <v>0</v>
      </c>
      <c r="P21" s="241">
        <f>SUM(P22:P28)</f>
        <v>0</v>
      </c>
      <c r="Q21" s="241">
        <f>SUM(Q22:Q28)</f>
        <v>0</v>
      </c>
      <c r="R21" s="241">
        <f>SUM(R22:R28)</f>
        <v>0</v>
      </c>
    </row>
    <row r="22" spans="1:18" ht="15" customHeight="1">
      <c r="A22" s="283"/>
      <c r="B22" s="284"/>
      <c r="C22" s="247">
        <f aca="true" t="shared" si="7" ref="C22:C28">E22+D22+J22</f>
        <v>0</v>
      </c>
      <c r="D22" s="282"/>
      <c r="E22" s="247">
        <f t="shared" si="6"/>
        <v>0</v>
      </c>
      <c r="F22" s="282"/>
      <c r="G22" s="282"/>
      <c r="H22" s="282"/>
      <c r="I22" s="282"/>
      <c r="J22" s="282"/>
      <c r="K22" s="247">
        <f aca="true" t="shared" si="8" ref="K22:K28">M22+L22+R22</f>
        <v>0</v>
      </c>
      <c r="L22" s="282"/>
      <c r="M22" s="247">
        <f aca="true" t="shared" si="9" ref="M22:M28">SUM(N22:Q22)</f>
        <v>0</v>
      </c>
      <c r="N22" s="282"/>
      <c r="O22" s="282"/>
      <c r="P22" s="282"/>
      <c r="Q22" s="282"/>
      <c r="R22" s="282"/>
    </row>
    <row r="23" spans="1:18" ht="15" customHeight="1">
      <c r="A23" s="283"/>
      <c r="B23" s="284"/>
      <c r="C23" s="247">
        <f t="shared" si="7"/>
        <v>0</v>
      </c>
      <c r="D23" s="282"/>
      <c r="E23" s="247">
        <f t="shared" si="6"/>
        <v>0</v>
      </c>
      <c r="F23" s="282"/>
      <c r="G23" s="282"/>
      <c r="H23" s="282"/>
      <c r="I23" s="282"/>
      <c r="J23" s="282"/>
      <c r="K23" s="247">
        <f t="shared" si="8"/>
        <v>0</v>
      </c>
      <c r="L23" s="282"/>
      <c r="M23" s="247">
        <f t="shared" si="9"/>
        <v>0</v>
      </c>
      <c r="N23" s="282"/>
      <c r="O23" s="282"/>
      <c r="P23" s="282"/>
      <c r="Q23" s="282"/>
      <c r="R23" s="282"/>
    </row>
    <row r="24" spans="1:18" ht="15" customHeight="1">
      <c r="A24" s="283"/>
      <c r="B24" s="284"/>
      <c r="C24" s="247">
        <f t="shared" si="7"/>
        <v>0</v>
      </c>
      <c r="D24" s="282"/>
      <c r="E24" s="247">
        <f t="shared" si="6"/>
        <v>0</v>
      </c>
      <c r="F24" s="282"/>
      <c r="G24" s="282"/>
      <c r="H24" s="282"/>
      <c r="I24" s="282"/>
      <c r="J24" s="282"/>
      <c r="K24" s="247">
        <f t="shared" si="8"/>
        <v>0</v>
      </c>
      <c r="L24" s="282"/>
      <c r="M24" s="247">
        <f t="shared" si="9"/>
        <v>0</v>
      </c>
      <c r="N24" s="282"/>
      <c r="O24" s="282"/>
      <c r="P24" s="282"/>
      <c r="Q24" s="282"/>
      <c r="R24" s="282"/>
    </row>
    <row r="25" spans="1:18" ht="15" customHeight="1">
      <c r="A25" s="283"/>
      <c r="B25" s="284"/>
      <c r="C25" s="247">
        <f t="shared" si="7"/>
        <v>0</v>
      </c>
      <c r="D25" s="282"/>
      <c r="E25" s="247">
        <f t="shared" si="6"/>
        <v>0</v>
      </c>
      <c r="F25" s="282"/>
      <c r="G25" s="282"/>
      <c r="H25" s="282"/>
      <c r="I25" s="282"/>
      <c r="J25" s="282"/>
      <c r="K25" s="247">
        <f t="shared" si="8"/>
        <v>0</v>
      </c>
      <c r="L25" s="282"/>
      <c r="M25" s="247">
        <f t="shared" si="9"/>
        <v>0</v>
      </c>
      <c r="N25" s="282"/>
      <c r="O25" s="282"/>
      <c r="P25" s="282"/>
      <c r="Q25" s="282"/>
      <c r="R25" s="282"/>
    </row>
    <row r="26" spans="1:18" ht="15" customHeight="1">
      <c r="A26" s="283"/>
      <c r="B26" s="284"/>
      <c r="C26" s="247">
        <f t="shared" si="7"/>
        <v>0</v>
      </c>
      <c r="D26" s="282"/>
      <c r="E26" s="247">
        <f t="shared" si="6"/>
        <v>0</v>
      </c>
      <c r="F26" s="282"/>
      <c r="G26" s="282"/>
      <c r="H26" s="282"/>
      <c r="I26" s="282"/>
      <c r="J26" s="282"/>
      <c r="K26" s="247">
        <f t="shared" si="8"/>
        <v>0</v>
      </c>
      <c r="L26" s="282"/>
      <c r="M26" s="247">
        <f t="shared" si="9"/>
        <v>0</v>
      </c>
      <c r="N26" s="282"/>
      <c r="O26" s="282"/>
      <c r="P26" s="282"/>
      <c r="Q26" s="282"/>
      <c r="R26" s="282"/>
    </row>
    <row r="27" spans="1:18" ht="15" customHeight="1">
      <c r="A27" s="283"/>
      <c r="B27" s="284"/>
      <c r="C27" s="247">
        <f t="shared" si="7"/>
        <v>0</v>
      </c>
      <c r="D27" s="282"/>
      <c r="E27" s="247">
        <f t="shared" si="6"/>
        <v>0</v>
      </c>
      <c r="F27" s="282"/>
      <c r="G27" s="282"/>
      <c r="H27" s="282"/>
      <c r="I27" s="282"/>
      <c r="J27" s="282"/>
      <c r="K27" s="247">
        <f t="shared" si="8"/>
        <v>0</v>
      </c>
      <c r="L27" s="282"/>
      <c r="M27" s="247">
        <f t="shared" si="9"/>
        <v>0</v>
      </c>
      <c r="N27" s="282"/>
      <c r="O27" s="282"/>
      <c r="P27" s="282"/>
      <c r="Q27" s="282"/>
      <c r="R27" s="282"/>
    </row>
    <row r="28" spans="1:18" ht="13.5">
      <c r="A28" s="283"/>
      <c r="B28" s="284"/>
      <c r="C28" s="247">
        <f t="shared" si="7"/>
        <v>0</v>
      </c>
      <c r="D28" s="282"/>
      <c r="E28" s="247">
        <f t="shared" si="6"/>
        <v>0</v>
      </c>
      <c r="F28" s="282"/>
      <c r="G28" s="282"/>
      <c r="H28" s="282"/>
      <c r="I28" s="282"/>
      <c r="J28" s="282"/>
      <c r="K28" s="247">
        <f t="shared" si="8"/>
        <v>0</v>
      </c>
      <c r="L28" s="282"/>
      <c r="M28" s="247">
        <f t="shared" si="9"/>
        <v>0</v>
      </c>
      <c r="N28" s="282"/>
      <c r="O28" s="282"/>
      <c r="P28" s="282"/>
      <c r="Q28" s="282"/>
      <c r="R28" s="282"/>
    </row>
    <row r="29" spans="1:18" ht="31.5" customHeight="1">
      <c r="A29" s="285"/>
      <c r="B29" s="286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8"/>
    </row>
    <row r="30" spans="1:18" ht="27.75">
      <c r="A30" s="289" t="s">
        <v>39</v>
      </c>
      <c r="B30" s="290" t="s">
        <v>218</v>
      </c>
      <c r="C30" s="291">
        <f>E30+D30+J30</f>
        <v>806.23</v>
      </c>
      <c r="D30" s="291">
        <f>D33+D31</f>
        <v>806.23</v>
      </c>
      <c r="E30" s="291">
        <f>SUM(F30:I30)</f>
        <v>0</v>
      </c>
      <c r="F30" s="291">
        <f>F33+F31</f>
        <v>0</v>
      </c>
      <c r="G30" s="291">
        <f>G33+G31</f>
        <v>0</v>
      </c>
      <c r="H30" s="291">
        <f>H33+H31</f>
        <v>0</v>
      </c>
      <c r="I30" s="291">
        <f>I33+I31</f>
        <v>0</v>
      </c>
      <c r="J30" s="291">
        <f>J33+J31</f>
        <v>0</v>
      </c>
      <c r="K30" s="291">
        <f>M30+L30+R30</f>
        <v>782.78</v>
      </c>
      <c r="L30" s="291">
        <f>L33+L31</f>
        <v>782.78</v>
      </c>
      <c r="M30" s="291">
        <f>SUM(N30:Q30)</f>
        <v>0</v>
      </c>
      <c r="N30" s="291">
        <f>N33+N31</f>
        <v>0</v>
      </c>
      <c r="O30" s="291">
        <f>O33+O31</f>
        <v>0</v>
      </c>
      <c r="P30" s="291">
        <f>P33+P31</f>
        <v>0</v>
      </c>
      <c r="Q30" s="291">
        <f>Q33+Q31</f>
        <v>0</v>
      </c>
      <c r="R30" s="291">
        <f>R33+R31</f>
        <v>0</v>
      </c>
    </row>
    <row r="31" spans="1:18" ht="27.75">
      <c r="A31" s="280" t="s">
        <v>41</v>
      </c>
      <c r="B31" s="281" t="s">
        <v>219</v>
      </c>
      <c r="C31" s="241">
        <f>E31+D31+J31</f>
        <v>75.15</v>
      </c>
      <c r="D31" s="282">
        <v>75.15</v>
      </c>
      <c r="E31" s="291">
        <f>SUM(F31:I31)</f>
        <v>0</v>
      </c>
      <c r="F31" s="282"/>
      <c r="G31" s="282"/>
      <c r="H31" s="282"/>
      <c r="I31" s="282"/>
      <c r="J31" s="282"/>
      <c r="K31" s="241">
        <f>M31+L31+R31</f>
        <v>75.15</v>
      </c>
      <c r="L31" s="282">
        <v>75.15</v>
      </c>
      <c r="M31" s="291">
        <f>SUM(N31:Q31)</f>
        <v>0</v>
      </c>
      <c r="N31" s="282"/>
      <c r="O31" s="282"/>
      <c r="P31" s="282"/>
      <c r="Q31" s="282"/>
      <c r="R31" s="282"/>
    </row>
    <row r="32" spans="1:18" ht="27.75">
      <c r="A32" s="280"/>
      <c r="B32" s="279" t="s">
        <v>220</v>
      </c>
      <c r="C32" s="292">
        <f>IF(C30&gt;0,C31/C30,0)</f>
        <v>0.09321161455167881</v>
      </c>
      <c r="D32" s="292">
        <f aca="true" t="shared" si="10" ref="D32:J32">IF(D31&gt;0,D31/D30,0)</f>
        <v>0.09321161455167881</v>
      </c>
      <c r="E32" s="292">
        <f>IF(E31&gt;0,E31/E30,0)</f>
        <v>0</v>
      </c>
      <c r="F32" s="292">
        <f t="shared" si="10"/>
        <v>0</v>
      </c>
      <c r="G32" s="292">
        <f t="shared" si="10"/>
        <v>0</v>
      </c>
      <c r="H32" s="292">
        <f t="shared" si="10"/>
        <v>0</v>
      </c>
      <c r="I32" s="292">
        <f t="shared" si="10"/>
        <v>0</v>
      </c>
      <c r="J32" s="292">
        <f t="shared" si="10"/>
        <v>0</v>
      </c>
      <c r="K32" s="292">
        <f>IF(K30&gt;0,K31/K30,0)</f>
        <v>0.0960039857942206</v>
      </c>
      <c r="L32" s="292">
        <f aca="true" t="shared" si="11" ref="L32:R32">IF(L31&gt;0,L31/L30,0)</f>
        <v>0.0960039857942206</v>
      </c>
      <c r="M32" s="292">
        <f t="shared" si="11"/>
        <v>0</v>
      </c>
      <c r="N32" s="292">
        <f t="shared" si="11"/>
        <v>0</v>
      </c>
      <c r="O32" s="292">
        <f t="shared" si="11"/>
        <v>0</v>
      </c>
      <c r="P32" s="292">
        <f t="shared" si="11"/>
        <v>0</v>
      </c>
      <c r="Q32" s="292">
        <f t="shared" si="11"/>
        <v>0</v>
      </c>
      <c r="R32" s="292">
        <f t="shared" si="11"/>
        <v>0</v>
      </c>
    </row>
    <row r="33" spans="1:20" ht="42">
      <c r="A33" s="293" t="s">
        <v>43</v>
      </c>
      <c r="B33" s="279" t="s">
        <v>221</v>
      </c>
      <c r="C33" s="291">
        <f>E33+D33+J33</f>
        <v>731.08</v>
      </c>
      <c r="D33" s="291">
        <f>'1,8'!D10</f>
        <v>731.08</v>
      </c>
      <c r="E33" s="291">
        <f>SUM(F33:I33)</f>
        <v>0</v>
      </c>
      <c r="F33" s="291">
        <f>'1,8'!D12</f>
        <v>0</v>
      </c>
      <c r="G33" s="291">
        <f>'1,8'!D13</f>
        <v>0</v>
      </c>
      <c r="H33" s="291">
        <f>'1,8'!D14</f>
        <v>0</v>
      </c>
      <c r="I33" s="291">
        <f>'1,8'!D15</f>
        <v>0</v>
      </c>
      <c r="J33" s="291">
        <f>'1,8'!D16</f>
        <v>0</v>
      </c>
      <c r="K33" s="291">
        <f>M33+L33+R33</f>
        <v>707.63</v>
      </c>
      <c r="L33" s="291">
        <f>'1,8'!I10</f>
        <v>707.63</v>
      </c>
      <c r="M33" s="291">
        <f>SUM(N33:Q33)</f>
        <v>0</v>
      </c>
      <c r="N33" s="291">
        <f>'1,8'!I12</f>
        <v>0</v>
      </c>
      <c r="O33" s="291">
        <f>'1,8'!I13</f>
        <v>0</v>
      </c>
      <c r="P33" s="291">
        <f>'1,8'!I14</f>
        <v>0</v>
      </c>
      <c r="Q33" s="291">
        <f>'1,8'!I15</f>
        <v>0</v>
      </c>
      <c r="R33" s="291">
        <f>'1,8'!I16</f>
        <v>0</v>
      </c>
      <c r="S33" s="371"/>
      <c r="T33" s="372"/>
    </row>
    <row r="34" spans="1:18" ht="27.75">
      <c r="A34" s="280" t="s">
        <v>54</v>
      </c>
      <c r="B34" s="279" t="s">
        <v>222</v>
      </c>
      <c r="C34" s="291">
        <f>E34+D34+J34</f>
        <v>0</v>
      </c>
      <c r="D34" s="291">
        <f>'1,8'!E10</f>
        <v>0</v>
      </c>
      <c r="E34" s="291">
        <f>SUM(F34:I34)</f>
        <v>0</v>
      </c>
      <c r="F34" s="291">
        <f>'1,8'!E12</f>
        <v>0</v>
      </c>
      <c r="G34" s="291">
        <f>'1,8'!E13</f>
        <v>0</v>
      </c>
      <c r="H34" s="291">
        <f>'1,8'!E14</f>
        <v>0</v>
      </c>
      <c r="I34" s="291">
        <f>'1,8'!E15</f>
        <v>0</v>
      </c>
      <c r="J34" s="291">
        <f>'1,8'!E16</f>
        <v>0</v>
      </c>
      <c r="K34" s="291">
        <f>M34+L34+R34</f>
        <v>0</v>
      </c>
      <c r="L34" s="291">
        <f>'1,8'!J10</f>
        <v>0</v>
      </c>
      <c r="M34" s="291">
        <f>SUM(N34:Q34)</f>
        <v>0</v>
      </c>
      <c r="N34" s="291">
        <f>'1,8'!J12</f>
        <v>0</v>
      </c>
      <c r="O34" s="291">
        <f>'1,8'!J13</f>
        <v>0</v>
      </c>
      <c r="P34" s="291">
        <f>'1,8'!J14</f>
        <v>0</v>
      </c>
      <c r="Q34" s="291">
        <f>'1,8'!J15</f>
        <v>0</v>
      </c>
      <c r="R34" s="291">
        <f>'1,8'!J16</f>
        <v>0</v>
      </c>
    </row>
    <row r="35" spans="2:12" ht="13.5">
      <c r="B35" s="373"/>
      <c r="E35" s="367"/>
      <c r="K35" s="368"/>
      <c r="L35" s="368"/>
    </row>
    <row r="36" spans="1:18" ht="15">
      <c r="A36" s="374" t="s">
        <v>223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/>
      <c r="R36" s="374"/>
    </row>
    <row r="37" spans="2:16" s="375" customFormat="1" ht="18">
      <c r="B37" s="816" t="str">
        <f>Анкета!B12</f>
        <v>Директор</v>
      </c>
      <c r="C37" s="816"/>
      <c r="D37" s="816"/>
      <c r="E37" s="816"/>
      <c r="K37" s="817" t="str">
        <f>Анкета!E53</f>
        <v>Сердюкова Л.Ф</v>
      </c>
      <c r="L37" s="817"/>
      <c r="M37" s="817"/>
      <c r="N37" s="817"/>
      <c r="O37" s="817"/>
      <c r="P37" s="817"/>
    </row>
  </sheetData>
  <sheetProtection password="C094" sheet="1" objects="1" scenarios="1" formatColumns="0" formatRows="0"/>
  <protectedRanges>
    <protectedRange sqref="B37 K37 B14:B20 B22:B28 D31 F31:J31 L31 N31:R31 D14:D20 F14:J20 L14:L20 N14:R20 D22:D28 F22:J28 L22:L28 N22:R28" name="Диапазон4"/>
  </protectedRanges>
  <mergeCells count="20">
    <mergeCell ref="N8:Q8"/>
    <mergeCell ref="R8:R9"/>
    <mergeCell ref="A3:R3"/>
    <mergeCell ref="A4:R4"/>
    <mergeCell ref="A6:A9"/>
    <mergeCell ref="B6:B9"/>
    <mergeCell ref="C6:J6"/>
    <mergeCell ref="K6:R6"/>
    <mergeCell ref="C7:C9"/>
    <mergeCell ref="D7:J7"/>
    <mergeCell ref="K7:K9"/>
    <mergeCell ref="L7:R7"/>
    <mergeCell ref="M8:M9"/>
    <mergeCell ref="B37:E37"/>
    <mergeCell ref="K37:P37"/>
    <mergeCell ref="D8:D9"/>
    <mergeCell ref="E8:E9"/>
    <mergeCell ref="L8:L9"/>
    <mergeCell ref="F8:I8"/>
    <mergeCell ref="J8:J9"/>
  </mergeCells>
  <printOptions horizontalCentered="1"/>
  <pageMargins left="0.1968503937007874" right="0.1968503937007874" top="0.984251968503937" bottom="0.3937007874015748" header="0" footer="0"/>
  <pageSetup fitToHeight="1" fitToWidth="1" horizontalDpi="600" verticalDpi="600" orientation="landscape" paperSize="9" scale="64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81"/>
  <sheetViews>
    <sheetView showGridLines="0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6" sqref="C36"/>
    </sheetView>
  </sheetViews>
  <sheetFormatPr defaultColWidth="9.140625" defaultRowHeight="12.75"/>
  <cols>
    <col min="1" max="1" width="3.7109375" style="380" customWidth="1"/>
    <col min="2" max="2" width="26.57421875" style="380" customWidth="1"/>
    <col min="3" max="3" width="11.140625" style="380" customWidth="1"/>
    <col min="4" max="5" width="11.8515625" style="380" customWidth="1"/>
    <col min="6" max="6" width="10.421875" style="380" customWidth="1"/>
    <col min="7" max="7" width="9.7109375" style="380" customWidth="1"/>
    <col min="8" max="8" width="12.7109375" style="380" customWidth="1"/>
    <col min="9" max="9" width="10.421875" style="380" customWidth="1"/>
    <col min="10" max="10" width="12.140625" style="380" customWidth="1"/>
    <col min="11" max="12" width="9.57421875" style="380" customWidth="1"/>
    <col min="13" max="16384" width="9.140625" style="380" customWidth="1"/>
  </cols>
  <sheetData>
    <row r="1" spans="1:12" ht="12.75">
      <c r="A1" s="216"/>
      <c r="B1" s="216"/>
      <c r="C1" s="216"/>
      <c r="D1" s="216"/>
      <c r="E1" s="216"/>
      <c r="F1" s="216"/>
      <c r="G1" s="216"/>
      <c r="H1" s="216"/>
      <c r="I1" s="217" t="s">
        <v>224</v>
      </c>
      <c r="J1" s="217"/>
      <c r="K1" s="216"/>
      <c r="L1" s="216"/>
    </row>
    <row r="2" spans="1:12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6"/>
      <c r="L2" s="216"/>
    </row>
    <row r="3" spans="1:12" ht="16.5">
      <c r="A3" s="838" t="s">
        <v>225</v>
      </c>
      <c r="B3" s="838"/>
      <c r="C3" s="838"/>
      <c r="D3" s="838"/>
      <c r="E3" s="838"/>
      <c r="F3" s="838"/>
      <c r="G3" s="838"/>
      <c r="H3" s="838"/>
      <c r="I3" s="838"/>
      <c r="J3" s="219"/>
      <c r="K3" s="216"/>
      <c r="L3" s="216"/>
    </row>
    <row r="4" spans="1:12" ht="16.5">
      <c r="A4" s="378"/>
      <c r="B4" s="378"/>
      <c r="C4" s="378"/>
      <c r="D4" s="378">
        <f>Анкета!A5</f>
        <v>0</v>
      </c>
      <c r="E4" s="378"/>
      <c r="F4" s="378"/>
      <c r="G4" s="378"/>
      <c r="H4" s="378"/>
      <c r="I4" s="378"/>
      <c r="J4" s="378"/>
      <c r="K4" s="379"/>
      <c r="L4" s="379"/>
    </row>
    <row r="5" spans="1:12" ht="13.5" thickBo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ht="24" customHeight="1">
      <c r="A6" s="839" t="s">
        <v>226</v>
      </c>
      <c r="B6" s="840" t="s">
        <v>227</v>
      </c>
      <c r="C6" s="841" t="str">
        <f>Анкета!B41</f>
        <v>Установлено на 2012 год</v>
      </c>
      <c r="D6" s="842"/>
      <c r="E6" s="842"/>
      <c r="F6" s="833" t="s">
        <v>146</v>
      </c>
      <c r="G6" s="834"/>
      <c r="H6" s="843" t="str">
        <f>Анкета!B42</f>
        <v>Факт 2012 год</v>
      </c>
      <c r="I6" s="844"/>
      <c r="J6" s="844"/>
      <c r="K6" s="833" t="s">
        <v>146</v>
      </c>
      <c r="L6" s="845"/>
    </row>
    <row r="7" spans="1:12" ht="90.75">
      <c r="A7" s="839"/>
      <c r="B7" s="840"/>
      <c r="C7" s="220" t="s">
        <v>228</v>
      </c>
      <c r="D7" s="221" t="s">
        <v>229</v>
      </c>
      <c r="E7" s="221" t="s">
        <v>230</v>
      </c>
      <c r="F7" s="222" t="s">
        <v>241</v>
      </c>
      <c r="G7" s="223" t="s">
        <v>242</v>
      </c>
      <c r="H7" s="220" t="s">
        <v>228</v>
      </c>
      <c r="I7" s="221" t="s">
        <v>229</v>
      </c>
      <c r="J7" s="221" t="s">
        <v>230</v>
      </c>
      <c r="K7" s="222" t="s">
        <v>241</v>
      </c>
      <c r="L7" s="224" t="s">
        <v>242</v>
      </c>
    </row>
    <row r="8" spans="1:12" ht="13.5" thickBot="1">
      <c r="A8" s="225">
        <v>1</v>
      </c>
      <c r="B8" s="226">
        <f>+A8+1</f>
        <v>2</v>
      </c>
      <c r="C8" s="227">
        <f>+B8+1</f>
        <v>3</v>
      </c>
      <c r="D8" s="228">
        <f>+C8+1</f>
        <v>4</v>
      </c>
      <c r="E8" s="228">
        <v>5</v>
      </c>
      <c r="F8" s="229">
        <v>6</v>
      </c>
      <c r="G8" s="230">
        <v>7</v>
      </c>
      <c r="H8" s="227">
        <v>8</v>
      </c>
      <c r="I8" s="228">
        <v>9</v>
      </c>
      <c r="J8" s="228">
        <v>10</v>
      </c>
      <c r="K8" s="229">
        <v>11</v>
      </c>
      <c r="L8" s="231">
        <v>12</v>
      </c>
    </row>
    <row r="9" spans="1:12" ht="12.75">
      <c r="A9" s="232" t="s">
        <v>26</v>
      </c>
      <c r="B9" s="233" t="s">
        <v>231</v>
      </c>
      <c r="C9" s="234">
        <f aca="true" t="shared" si="0" ref="C9:L9">C10+C11+C16</f>
        <v>0</v>
      </c>
      <c r="D9" s="235">
        <f t="shared" si="0"/>
        <v>731.08</v>
      </c>
      <c r="E9" s="235">
        <f t="shared" si="0"/>
        <v>0</v>
      </c>
      <c r="F9" s="235">
        <f t="shared" si="0"/>
        <v>731.08</v>
      </c>
      <c r="G9" s="236">
        <f t="shared" si="0"/>
        <v>0</v>
      </c>
      <c r="H9" s="234">
        <f t="shared" si="0"/>
        <v>0</v>
      </c>
      <c r="I9" s="235">
        <f t="shared" si="0"/>
        <v>707.63</v>
      </c>
      <c r="J9" s="235">
        <f t="shared" si="0"/>
        <v>0</v>
      </c>
      <c r="K9" s="235">
        <f t="shared" si="0"/>
        <v>11.935999999999998</v>
      </c>
      <c r="L9" s="237">
        <f t="shared" si="0"/>
        <v>695.694</v>
      </c>
    </row>
    <row r="10" spans="1:12" ht="12.75">
      <c r="A10" s="238"/>
      <c r="B10" s="239" t="s">
        <v>232</v>
      </c>
      <c r="C10" s="240">
        <f aca="true" t="shared" si="1" ref="C10:L10">C19+C26+C28+C36+C44</f>
        <v>0</v>
      </c>
      <c r="D10" s="241">
        <f t="shared" si="1"/>
        <v>731.08</v>
      </c>
      <c r="E10" s="241">
        <f t="shared" si="1"/>
        <v>0</v>
      </c>
      <c r="F10" s="241">
        <f t="shared" si="1"/>
        <v>731.08</v>
      </c>
      <c r="G10" s="242">
        <f t="shared" si="1"/>
        <v>0</v>
      </c>
      <c r="H10" s="240">
        <f t="shared" si="1"/>
        <v>0</v>
      </c>
      <c r="I10" s="241">
        <f t="shared" si="1"/>
        <v>707.63</v>
      </c>
      <c r="J10" s="241">
        <f t="shared" si="1"/>
        <v>0</v>
      </c>
      <c r="K10" s="241">
        <f t="shared" si="1"/>
        <v>11.935999999999998</v>
      </c>
      <c r="L10" s="243">
        <f t="shared" si="1"/>
        <v>695.694</v>
      </c>
    </row>
    <row r="11" spans="1:12" ht="12.75">
      <c r="A11" s="238"/>
      <c r="B11" s="239" t="s">
        <v>233</v>
      </c>
      <c r="C11" s="240">
        <f>SUM(C12:C15)</f>
        <v>0</v>
      </c>
      <c r="D11" s="241">
        <f aca="true" t="shared" si="2" ref="D11:L11">SUM(D12:D15)</f>
        <v>0</v>
      </c>
      <c r="E11" s="241">
        <f t="shared" si="2"/>
        <v>0</v>
      </c>
      <c r="F11" s="241">
        <f t="shared" si="2"/>
        <v>0</v>
      </c>
      <c r="G11" s="242">
        <f t="shared" si="2"/>
        <v>0</v>
      </c>
      <c r="H11" s="240">
        <f t="shared" si="2"/>
        <v>0</v>
      </c>
      <c r="I11" s="241">
        <f t="shared" si="2"/>
        <v>0</v>
      </c>
      <c r="J11" s="241">
        <f t="shared" si="2"/>
        <v>0</v>
      </c>
      <c r="K11" s="241">
        <f t="shared" si="2"/>
        <v>0</v>
      </c>
      <c r="L11" s="243">
        <f t="shared" si="2"/>
        <v>0</v>
      </c>
    </row>
    <row r="12" spans="1:12" ht="12.75">
      <c r="A12" s="238"/>
      <c r="B12" s="239" t="s">
        <v>234</v>
      </c>
      <c r="C12" s="240">
        <f aca="true" t="shared" si="3" ref="C12:L12">C21+C30+C38+C46</f>
        <v>0</v>
      </c>
      <c r="D12" s="241">
        <f t="shared" si="3"/>
        <v>0</v>
      </c>
      <c r="E12" s="241">
        <f t="shared" si="3"/>
        <v>0</v>
      </c>
      <c r="F12" s="241">
        <f t="shared" si="3"/>
        <v>0</v>
      </c>
      <c r="G12" s="242">
        <f t="shared" si="3"/>
        <v>0</v>
      </c>
      <c r="H12" s="240">
        <f t="shared" si="3"/>
        <v>0</v>
      </c>
      <c r="I12" s="241">
        <f t="shared" si="3"/>
        <v>0</v>
      </c>
      <c r="J12" s="241">
        <f t="shared" si="3"/>
        <v>0</v>
      </c>
      <c r="K12" s="241">
        <f t="shared" si="3"/>
        <v>0</v>
      </c>
      <c r="L12" s="243">
        <f t="shared" si="3"/>
        <v>0</v>
      </c>
    </row>
    <row r="13" spans="1:12" ht="12.75">
      <c r="A13" s="238"/>
      <c r="B13" s="239" t="s">
        <v>235</v>
      </c>
      <c r="C13" s="240">
        <f aca="true" t="shared" si="4" ref="C13:L13">C22+C31+C39+C47</f>
        <v>0</v>
      </c>
      <c r="D13" s="241">
        <f t="shared" si="4"/>
        <v>0</v>
      </c>
      <c r="E13" s="241">
        <f t="shared" si="4"/>
        <v>0</v>
      </c>
      <c r="F13" s="241">
        <f t="shared" si="4"/>
        <v>0</v>
      </c>
      <c r="G13" s="242">
        <f t="shared" si="4"/>
        <v>0</v>
      </c>
      <c r="H13" s="240">
        <f t="shared" si="4"/>
        <v>0</v>
      </c>
      <c r="I13" s="241">
        <f t="shared" si="4"/>
        <v>0</v>
      </c>
      <c r="J13" s="241">
        <f t="shared" si="4"/>
        <v>0</v>
      </c>
      <c r="K13" s="241">
        <f t="shared" si="4"/>
        <v>0</v>
      </c>
      <c r="L13" s="243">
        <f t="shared" si="4"/>
        <v>0</v>
      </c>
    </row>
    <row r="14" spans="1:12" ht="12.75">
      <c r="A14" s="238"/>
      <c r="B14" s="239" t="s">
        <v>236</v>
      </c>
      <c r="C14" s="240">
        <f aca="true" t="shared" si="5" ref="C14:L14">C23+C32+C40+C48</f>
        <v>0</v>
      </c>
      <c r="D14" s="241">
        <f t="shared" si="5"/>
        <v>0</v>
      </c>
      <c r="E14" s="241">
        <f t="shared" si="5"/>
        <v>0</v>
      </c>
      <c r="F14" s="241">
        <f t="shared" si="5"/>
        <v>0</v>
      </c>
      <c r="G14" s="242">
        <f t="shared" si="5"/>
        <v>0</v>
      </c>
      <c r="H14" s="240">
        <f t="shared" si="5"/>
        <v>0</v>
      </c>
      <c r="I14" s="241">
        <f t="shared" si="5"/>
        <v>0</v>
      </c>
      <c r="J14" s="241">
        <f t="shared" si="5"/>
        <v>0</v>
      </c>
      <c r="K14" s="241">
        <f t="shared" si="5"/>
        <v>0</v>
      </c>
      <c r="L14" s="243">
        <f t="shared" si="5"/>
        <v>0</v>
      </c>
    </row>
    <row r="15" spans="1:12" ht="12.75">
      <c r="A15" s="238"/>
      <c r="B15" s="239" t="s">
        <v>237</v>
      </c>
      <c r="C15" s="240">
        <f aca="true" t="shared" si="6" ref="C15:L15">C24+C33+C41+C49</f>
        <v>0</v>
      </c>
      <c r="D15" s="241">
        <f t="shared" si="6"/>
        <v>0</v>
      </c>
      <c r="E15" s="241">
        <f t="shared" si="6"/>
        <v>0</v>
      </c>
      <c r="F15" s="241">
        <f t="shared" si="6"/>
        <v>0</v>
      </c>
      <c r="G15" s="242">
        <f t="shared" si="6"/>
        <v>0</v>
      </c>
      <c r="H15" s="240">
        <f t="shared" si="6"/>
        <v>0</v>
      </c>
      <c r="I15" s="241">
        <f t="shared" si="6"/>
        <v>0</v>
      </c>
      <c r="J15" s="241">
        <f t="shared" si="6"/>
        <v>0</v>
      </c>
      <c r="K15" s="241">
        <f t="shared" si="6"/>
        <v>0</v>
      </c>
      <c r="L15" s="243">
        <f t="shared" si="6"/>
        <v>0</v>
      </c>
    </row>
    <row r="16" spans="1:12" ht="13.5" thickBot="1">
      <c r="A16" s="244"/>
      <c r="B16" s="245" t="s">
        <v>374</v>
      </c>
      <c r="C16" s="246">
        <f>C34+C42+C50</f>
        <v>0</v>
      </c>
      <c r="D16" s="247">
        <f aca="true" t="shared" si="7" ref="D16:L16">D34+D42+D50</f>
        <v>0</v>
      </c>
      <c r="E16" s="247">
        <f t="shared" si="7"/>
        <v>0</v>
      </c>
      <c r="F16" s="247">
        <f t="shared" si="7"/>
        <v>0</v>
      </c>
      <c r="G16" s="248">
        <f t="shared" si="7"/>
        <v>0</v>
      </c>
      <c r="H16" s="246">
        <f t="shared" si="7"/>
        <v>0</v>
      </c>
      <c r="I16" s="247">
        <f t="shared" si="7"/>
        <v>0</v>
      </c>
      <c r="J16" s="247">
        <f t="shared" si="7"/>
        <v>0</v>
      </c>
      <c r="K16" s="247">
        <f t="shared" si="7"/>
        <v>0</v>
      </c>
      <c r="L16" s="249">
        <f t="shared" si="7"/>
        <v>0</v>
      </c>
    </row>
    <row r="17" spans="1:12" ht="12.75">
      <c r="A17" s="232"/>
      <c r="B17" s="250" t="s">
        <v>243</v>
      </c>
      <c r="C17" s="251"/>
      <c r="D17" s="235"/>
      <c r="E17" s="235"/>
      <c r="F17" s="252"/>
      <c r="G17" s="253"/>
      <c r="H17" s="234"/>
      <c r="I17" s="254"/>
      <c r="J17" s="254"/>
      <c r="K17" s="252"/>
      <c r="L17" s="255"/>
    </row>
    <row r="18" spans="1:12" ht="12.75">
      <c r="A18" s="238" t="s">
        <v>82</v>
      </c>
      <c r="B18" s="239" t="s">
        <v>238</v>
      </c>
      <c r="C18" s="256">
        <f aca="true" t="shared" si="8" ref="C18:L18">C19+C20</f>
        <v>0</v>
      </c>
      <c r="D18" s="257">
        <f t="shared" si="8"/>
        <v>212.04</v>
      </c>
      <c r="E18" s="257">
        <f t="shared" si="8"/>
        <v>0</v>
      </c>
      <c r="F18" s="242">
        <f t="shared" si="8"/>
        <v>212.04</v>
      </c>
      <c r="G18" s="261">
        <f t="shared" si="8"/>
        <v>0</v>
      </c>
      <c r="H18" s="256">
        <f t="shared" si="8"/>
        <v>0</v>
      </c>
      <c r="I18" s="257">
        <f t="shared" si="8"/>
        <v>195.77</v>
      </c>
      <c r="J18" s="257">
        <f t="shared" si="8"/>
        <v>0</v>
      </c>
      <c r="K18" s="242">
        <f t="shared" si="8"/>
        <v>3.3</v>
      </c>
      <c r="L18" s="257">
        <f t="shared" si="8"/>
        <v>192.47</v>
      </c>
    </row>
    <row r="19" spans="1:12" ht="12.75">
      <c r="A19" s="238"/>
      <c r="B19" s="258" t="s">
        <v>232</v>
      </c>
      <c r="C19" s="385"/>
      <c r="D19" s="386">
        <v>212.04</v>
      </c>
      <c r="E19" s="386"/>
      <c r="F19" s="387">
        <v>212.04</v>
      </c>
      <c r="G19" s="259">
        <f>D19-F19</f>
        <v>0</v>
      </c>
      <c r="H19" s="260"/>
      <c r="I19" s="386">
        <v>195.77</v>
      </c>
      <c r="J19" s="386"/>
      <c r="K19" s="387">
        <v>3.3</v>
      </c>
      <c r="L19" s="261">
        <f>I19-K19</f>
        <v>192.47</v>
      </c>
    </row>
    <row r="20" spans="1:12" ht="12.75">
      <c r="A20" s="238"/>
      <c r="B20" s="239" t="s">
        <v>233</v>
      </c>
      <c r="C20" s="256">
        <f aca="true" t="shared" si="9" ref="C20:L20">SUM(C21:C24)</f>
        <v>0</v>
      </c>
      <c r="D20" s="257">
        <f t="shared" si="9"/>
        <v>0</v>
      </c>
      <c r="E20" s="257">
        <f t="shared" si="9"/>
        <v>0</v>
      </c>
      <c r="F20" s="241">
        <f t="shared" si="9"/>
        <v>0</v>
      </c>
      <c r="G20" s="242">
        <f t="shared" si="9"/>
        <v>0</v>
      </c>
      <c r="H20" s="240">
        <f t="shared" si="9"/>
        <v>0</v>
      </c>
      <c r="I20" s="241">
        <f t="shared" si="9"/>
        <v>0</v>
      </c>
      <c r="J20" s="241">
        <f t="shared" si="9"/>
        <v>0</v>
      </c>
      <c r="K20" s="241">
        <f t="shared" si="9"/>
        <v>0</v>
      </c>
      <c r="L20" s="243">
        <f t="shared" si="9"/>
        <v>0</v>
      </c>
    </row>
    <row r="21" spans="1:12" ht="12.75">
      <c r="A21" s="238"/>
      <c r="B21" s="239" t="s">
        <v>234</v>
      </c>
      <c r="C21" s="260"/>
      <c r="D21" s="386"/>
      <c r="E21" s="386"/>
      <c r="F21" s="387"/>
      <c r="G21" s="388"/>
      <c r="H21" s="260"/>
      <c r="I21" s="386"/>
      <c r="J21" s="386"/>
      <c r="K21" s="387"/>
      <c r="L21" s="389"/>
    </row>
    <row r="22" spans="1:12" ht="12.75">
      <c r="A22" s="238"/>
      <c r="B22" s="239" t="s">
        <v>235</v>
      </c>
      <c r="C22" s="260"/>
      <c r="D22" s="386"/>
      <c r="E22" s="386"/>
      <c r="F22" s="387"/>
      <c r="G22" s="388"/>
      <c r="H22" s="260"/>
      <c r="I22" s="386"/>
      <c r="J22" s="386"/>
      <c r="K22" s="387"/>
      <c r="L22" s="389"/>
    </row>
    <row r="23" spans="1:12" ht="12.75">
      <c r="A23" s="238"/>
      <c r="B23" s="239" t="s">
        <v>236</v>
      </c>
      <c r="C23" s="260"/>
      <c r="D23" s="386"/>
      <c r="E23" s="386"/>
      <c r="F23" s="387"/>
      <c r="G23" s="388"/>
      <c r="H23" s="260"/>
      <c r="I23" s="386"/>
      <c r="J23" s="386"/>
      <c r="K23" s="387"/>
      <c r="L23" s="389"/>
    </row>
    <row r="24" spans="1:12" ht="13.5" thickBot="1">
      <c r="A24" s="238"/>
      <c r="B24" s="239" t="s">
        <v>237</v>
      </c>
      <c r="C24" s="260"/>
      <c r="D24" s="386"/>
      <c r="E24" s="386"/>
      <c r="F24" s="387"/>
      <c r="G24" s="388"/>
      <c r="H24" s="260"/>
      <c r="I24" s="386"/>
      <c r="J24" s="386"/>
      <c r="K24" s="387"/>
      <c r="L24" s="389"/>
    </row>
    <row r="25" spans="1:12" ht="12.75">
      <c r="A25" s="232" t="s">
        <v>84</v>
      </c>
      <c r="B25" s="233" t="s">
        <v>244</v>
      </c>
      <c r="C25" s="251">
        <f>C26</f>
        <v>0</v>
      </c>
      <c r="D25" s="235">
        <f aca="true" t="shared" si="10" ref="D25:L25">D26</f>
        <v>0</v>
      </c>
      <c r="E25" s="235">
        <f t="shared" si="10"/>
        <v>0</v>
      </c>
      <c r="F25" s="254">
        <f t="shared" si="10"/>
        <v>0</v>
      </c>
      <c r="G25" s="263">
        <f t="shared" si="10"/>
        <v>0</v>
      </c>
      <c r="H25" s="234">
        <f t="shared" si="10"/>
        <v>0</v>
      </c>
      <c r="I25" s="254">
        <f t="shared" si="10"/>
        <v>0</v>
      </c>
      <c r="J25" s="254">
        <f t="shared" si="10"/>
        <v>0</v>
      </c>
      <c r="K25" s="254">
        <f t="shared" si="10"/>
        <v>0</v>
      </c>
      <c r="L25" s="264">
        <f t="shared" si="10"/>
        <v>0</v>
      </c>
    </row>
    <row r="26" spans="1:12" ht="13.5" thickBot="1">
      <c r="A26" s="238"/>
      <c r="B26" s="258" t="s">
        <v>232</v>
      </c>
      <c r="C26" s="260"/>
      <c r="D26" s="386"/>
      <c r="E26" s="386"/>
      <c r="F26" s="387"/>
      <c r="G26" s="259">
        <f>D26-F26</f>
        <v>0</v>
      </c>
      <c r="H26" s="260"/>
      <c r="I26" s="386"/>
      <c r="J26" s="386"/>
      <c r="K26" s="387"/>
      <c r="L26" s="261">
        <f>I26-K26</f>
        <v>0</v>
      </c>
    </row>
    <row r="27" spans="1:12" ht="12.75">
      <c r="A27" s="232" t="s">
        <v>86</v>
      </c>
      <c r="B27" s="233" t="s">
        <v>245</v>
      </c>
      <c r="C27" s="251">
        <f aca="true" t="shared" si="11" ref="C27:L27">C28+C29+C34</f>
        <v>0</v>
      </c>
      <c r="D27" s="235">
        <f t="shared" si="11"/>
        <v>516.6</v>
      </c>
      <c r="E27" s="235">
        <f t="shared" si="11"/>
        <v>0</v>
      </c>
      <c r="F27" s="254">
        <f t="shared" si="11"/>
        <v>516.6</v>
      </c>
      <c r="G27" s="263">
        <f t="shared" si="11"/>
        <v>0</v>
      </c>
      <c r="H27" s="234">
        <f t="shared" si="11"/>
        <v>0</v>
      </c>
      <c r="I27" s="254">
        <f t="shared" si="11"/>
        <v>508.51</v>
      </c>
      <c r="J27" s="254">
        <f t="shared" si="11"/>
        <v>0</v>
      </c>
      <c r="K27" s="254">
        <f t="shared" si="11"/>
        <v>8.58</v>
      </c>
      <c r="L27" s="264">
        <f t="shared" si="11"/>
        <v>499.93</v>
      </c>
    </row>
    <row r="28" spans="1:12" ht="12.75">
      <c r="A28" s="238"/>
      <c r="B28" s="258" t="s">
        <v>232</v>
      </c>
      <c r="C28" s="260"/>
      <c r="D28" s="386">
        <v>516.6</v>
      </c>
      <c r="E28" s="386"/>
      <c r="F28" s="387">
        <v>516.6</v>
      </c>
      <c r="G28" s="259">
        <f>D28-F28</f>
        <v>0</v>
      </c>
      <c r="H28" s="260"/>
      <c r="I28" s="386">
        <v>508.51</v>
      </c>
      <c r="J28" s="386"/>
      <c r="K28" s="387">
        <v>8.58</v>
      </c>
      <c r="L28" s="261">
        <f>I28-K28</f>
        <v>499.93</v>
      </c>
    </row>
    <row r="29" spans="1:12" ht="12.75">
      <c r="A29" s="238"/>
      <c r="B29" s="239" t="s">
        <v>233</v>
      </c>
      <c r="C29" s="256">
        <f aca="true" t="shared" si="12" ref="C29:L29">SUM(C30:C33)</f>
        <v>0</v>
      </c>
      <c r="D29" s="257">
        <f t="shared" si="12"/>
        <v>0</v>
      </c>
      <c r="E29" s="257">
        <f t="shared" si="12"/>
        <v>0</v>
      </c>
      <c r="F29" s="241">
        <f t="shared" si="12"/>
        <v>0</v>
      </c>
      <c r="G29" s="242">
        <f t="shared" si="12"/>
        <v>0</v>
      </c>
      <c r="H29" s="240">
        <f t="shared" si="12"/>
        <v>0</v>
      </c>
      <c r="I29" s="241">
        <f t="shared" si="12"/>
        <v>0</v>
      </c>
      <c r="J29" s="241">
        <f t="shared" si="12"/>
        <v>0</v>
      </c>
      <c r="K29" s="241">
        <f t="shared" si="12"/>
        <v>0</v>
      </c>
      <c r="L29" s="243">
        <f t="shared" si="12"/>
        <v>0</v>
      </c>
    </row>
    <row r="30" spans="1:12" ht="12.75">
      <c r="A30" s="238"/>
      <c r="B30" s="239" t="s">
        <v>234</v>
      </c>
      <c r="C30" s="260"/>
      <c r="D30" s="386"/>
      <c r="E30" s="386"/>
      <c r="F30" s="387"/>
      <c r="G30" s="388"/>
      <c r="H30" s="260"/>
      <c r="I30" s="386"/>
      <c r="J30" s="386"/>
      <c r="K30" s="387"/>
      <c r="L30" s="389"/>
    </row>
    <row r="31" spans="1:12" ht="12.75">
      <c r="A31" s="238"/>
      <c r="B31" s="239" t="s">
        <v>235</v>
      </c>
      <c r="C31" s="260"/>
      <c r="D31" s="386"/>
      <c r="E31" s="386"/>
      <c r="F31" s="387"/>
      <c r="G31" s="388"/>
      <c r="H31" s="260"/>
      <c r="I31" s="386"/>
      <c r="J31" s="386"/>
      <c r="K31" s="387"/>
      <c r="L31" s="389"/>
    </row>
    <row r="32" spans="1:12" ht="12.75">
      <c r="A32" s="238"/>
      <c r="B32" s="239" t="s">
        <v>236</v>
      </c>
      <c r="C32" s="260"/>
      <c r="D32" s="386"/>
      <c r="E32" s="386"/>
      <c r="F32" s="387"/>
      <c r="G32" s="388"/>
      <c r="H32" s="260"/>
      <c r="I32" s="386"/>
      <c r="J32" s="386"/>
      <c r="K32" s="387"/>
      <c r="L32" s="389"/>
    </row>
    <row r="33" spans="1:12" ht="12.75">
      <c r="A33" s="238"/>
      <c r="B33" s="239" t="s">
        <v>237</v>
      </c>
      <c r="C33" s="260"/>
      <c r="D33" s="386"/>
      <c r="E33" s="386"/>
      <c r="F33" s="387"/>
      <c r="G33" s="388"/>
      <c r="H33" s="260"/>
      <c r="I33" s="386"/>
      <c r="J33" s="386"/>
      <c r="K33" s="387"/>
      <c r="L33" s="389"/>
    </row>
    <row r="34" spans="1:12" ht="13.5" thickBot="1">
      <c r="A34" s="244"/>
      <c r="B34" s="245" t="s">
        <v>374</v>
      </c>
      <c r="C34" s="262"/>
      <c r="D34" s="390"/>
      <c r="E34" s="390"/>
      <c r="F34" s="391"/>
      <c r="G34" s="392"/>
      <c r="H34" s="262"/>
      <c r="I34" s="390"/>
      <c r="J34" s="390"/>
      <c r="K34" s="391"/>
      <c r="L34" s="393"/>
    </row>
    <row r="35" spans="1:12" ht="12.75">
      <c r="A35" s="232" t="s">
        <v>88</v>
      </c>
      <c r="B35" s="233" t="s">
        <v>246</v>
      </c>
      <c r="C35" s="251">
        <f aca="true" t="shared" si="13" ref="C35:L35">C36+C37+C42</f>
        <v>0</v>
      </c>
      <c r="D35" s="235">
        <f t="shared" si="13"/>
        <v>0</v>
      </c>
      <c r="E35" s="235">
        <f t="shared" si="13"/>
        <v>0</v>
      </c>
      <c r="F35" s="254">
        <f t="shared" si="13"/>
        <v>0</v>
      </c>
      <c r="G35" s="263">
        <f t="shared" si="13"/>
        <v>0</v>
      </c>
      <c r="H35" s="234">
        <f t="shared" si="13"/>
        <v>0</v>
      </c>
      <c r="I35" s="254">
        <f t="shared" si="13"/>
        <v>0</v>
      </c>
      <c r="J35" s="254">
        <f t="shared" si="13"/>
        <v>0</v>
      </c>
      <c r="K35" s="254">
        <f t="shared" si="13"/>
        <v>0</v>
      </c>
      <c r="L35" s="264">
        <f t="shared" si="13"/>
        <v>0</v>
      </c>
    </row>
    <row r="36" spans="1:12" ht="12.75">
      <c r="A36" s="238"/>
      <c r="B36" s="258" t="s">
        <v>232</v>
      </c>
      <c r="C36" s="260"/>
      <c r="D36" s="386"/>
      <c r="E36" s="386"/>
      <c r="F36" s="387"/>
      <c r="G36" s="259">
        <f>D36-F36</f>
        <v>0</v>
      </c>
      <c r="H36" s="260"/>
      <c r="I36" s="386"/>
      <c r="J36" s="386"/>
      <c r="K36" s="387"/>
      <c r="L36" s="261">
        <f>I36-K36</f>
        <v>0</v>
      </c>
    </row>
    <row r="37" spans="1:12" ht="12.75">
      <c r="A37" s="238"/>
      <c r="B37" s="239" t="s">
        <v>233</v>
      </c>
      <c r="C37" s="256">
        <f aca="true" t="shared" si="14" ref="C37:L37">SUM(C38:C41)</f>
        <v>0</v>
      </c>
      <c r="D37" s="257">
        <f t="shared" si="14"/>
        <v>0</v>
      </c>
      <c r="E37" s="257">
        <f t="shared" si="14"/>
        <v>0</v>
      </c>
      <c r="F37" s="241">
        <f t="shared" si="14"/>
        <v>0</v>
      </c>
      <c r="G37" s="242">
        <f t="shared" si="14"/>
        <v>0</v>
      </c>
      <c r="H37" s="240">
        <f t="shared" si="14"/>
        <v>0</v>
      </c>
      <c r="I37" s="241">
        <f t="shared" si="14"/>
        <v>0</v>
      </c>
      <c r="J37" s="241">
        <f t="shared" si="14"/>
        <v>0</v>
      </c>
      <c r="K37" s="241">
        <f t="shared" si="14"/>
        <v>0</v>
      </c>
      <c r="L37" s="243">
        <f t="shared" si="14"/>
        <v>0</v>
      </c>
    </row>
    <row r="38" spans="1:12" ht="12.75">
      <c r="A38" s="238"/>
      <c r="B38" s="239" t="s">
        <v>234</v>
      </c>
      <c r="C38" s="260"/>
      <c r="D38" s="386"/>
      <c r="E38" s="386"/>
      <c r="F38" s="387"/>
      <c r="G38" s="388"/>
      <c r="H38" s="260"/>
      <c r="I38" s="386"/>
      <c r="J38" s="386"/>
      <c r="K38" s="387"/>
      <c r="L38" s="389"/>
    </row>
    <row r="39" spans="1:12" ht="12.75">
      <c r="A39" s="238"/>
      <c r="B39" s="239" t="s">
        <v>235</v>
      </c>
      <c r="C39" s="260"/>
      <c r="D39" s="386"/>
      <c r="E39" s="386"/>
      <c r="F39" s="387"/>
      <c r="G39" s="388"/>
      <c r="H39" s="260"/>
      <c r="I39" s="386"/>
      <c r="J39" s="386"/>
      <c r="K39" s="387"/>
      <c r="L39" s="389"/>
    </row>
    <row r="40" spans="1:12" ht="12.75">
      <c r="A40" s="238"/>
      <c r="B40" s="239" t="s">
        <v>236</v>
      </c>
      <c r="C40" s="260"/>
      <c r="D40" s="386"/>
      <c r="E40" s="386"/>
      <c r="F40" s="387"/>
      <c r="G40" s="388"/>
      <c r="H40" s="260"/>
      <c r="I40" s="386"/>
      <c r="J40" s="386"/>
      <c r="K40" s="387"/>
      <c r="L40" s="389"/>
    </row>
    <row r="41" spans="1:12" ht="12.75">
      <c r="A41" s="238"/>
      <c r="B41" s="239" t="s">
        <v>237</v>
      </c>
      <c r="C41" s="260"/>
      <c r="D41" s="386"/>
      <c r="E41" s="386"/>
      <c r="F41" s="387"/>
      <c r="G41" s="388"/>
      <c r="H41" s="260"/>
      <c r="I41" s="386"/>
      <c r="J41" s="386"/>
      <c r="K41" s="387"/>
      <c r="L41" s="389"/>
    </row>
    <row r="42" spans="1:12" ht="13.5" thickBot="1">
      <c r="A42" s="244"/>
      <c r="B42" s="245" t="s">
        <v>374</v>
      </c>
      <c r="C42" s="262"/>
      <c r="D42" s="390"/>
      <c r="E42" s="390"/>
      <c r="F42" s="391"/>
      <c r="G42" s="392"/>
      <c r="H42" s="262"/>
      <c r="I42" s="390"/>
      <c r="J42" s="390"/>
      <c r="K42" s="391"/>
      <c r="L42" s="393"/>
    </row>
    <row r="43" spans="1:12" ht="39">
      <c r="A43" s="232" t="s">
        <v>90</v>
      </c>
      <c r="B43" s="265" t="s">
        <v>329</v>
      </c>
      <c r="C43" s="234">
        <f aca="true" t="shared" si="15" ref="C43:L43">C44+C45+C50</f>
        <v>0</v>
      </c>
      <c r="D43" s="254">
        <f t="shared" si="15"/>
        <v>2.44</v>
      </c>
      <c r="E43" s="254">
        <f t="shared" si="15"/>
        <v>0</v>
      </c>
      <c r="F43" s="254">
        <f t="shared" si="15"/>
        <v>2.44</v>
      </c>
      <c r="G43" s="263">
        <f t="shared" si="15"/>
        <v>0</v>
      </c>
      <c r="H43" s="234">
        <f t="shared" si="15"/>
        <v>0</v>
      </c>
      <c r="I43" s="254">
        <f t="shared" si="15"/>
        <v>3.35</v>
      </c>
      <c r="J43" s="254">
        <f t="shared" si="15"/>
        <v>0</v>
      </c>
      <c r="K43" s="254">
        <f t="shared" si="15"/>
        <v>0.056</v>
      </c>
      <c r="L43" s="264">
        <f t="shared" si="15"/>
        <v>3.294</v>
      </c>
    </row>
    <row r="44" spans="1:21" ht="15">
      <c r="A44" s="238"/>
      <c r="B44" s="258" t="s">
        <v>232</v>
      </c>
      <c r="C44" s="260"/>
      <c r="D44" s="386">
        <v>2.44</v>
      </c>
      <c r="E44" s="386"/>
      <c r="F44" s="394">
        <v>2.44</v>
      </c>
      <c r="G44" s="259">
        <f>D44-F44</f>
        <v>0</v>
      </c>
      <c r="H44" s="260"/>
      <c r="I44" s="386">
        <v>3.35</v>
      </c>
      <c r="J44" s="386"/>
      <c r="K44" s="394">
        <v>0.056</v>
      </c>
      <c r="L44" s="261">
        <f>I44-K44</f>
        <v>3.294</v>
      </c>
      <c r="M44" s="381"/>
      <c r="N44" s="381"/>
      <c r="O44" s="381"/>
      <c r="P44" s="381"/>
      <c r="Q44" s="381"/>
      <c r="R44" s="381"/>
      <c r="S44" s="381"/>
      <c r="T44" s="381"/>
      <c r="U44" s="381"/>
    </row>
    <row r="45" spans="1:12" ht="12.75">
      <c r="A45" s="238"/>
      <c r="B45" s="239" t="s">
        <v>233</v>
      </c>
      <c r="C45" s="256">
        <f aca="true" t="shared" si="16" ref="C45:L45">SUM(C46:C49)</f>
        <v>0</v>
      </c>
      <c r="D45" s="257">
        <f t="shared" si="16"/>
        <v>0</v>
      </c>
      <c r="E45" s="257">
        <f t="shared" si="16"/>
        <v>0</v>
      </c>
      <c r="F45" s="241">
        <f t="shared" si="16"/>
        <v>0</v>
      </c>
      <c r="G45" s="242">
        <f t="shared" si="16"/>
        <v>0</v>
      </c>
      <c r="H45" s="240">
        <f t="shared" si="16"/>
        <v>0</v>
      </c>
      <c r="I45" s="241">
        <f t="shared" si="16"/>
        <v>0</v>
      </c>
      <c r="J45" s="241">
        <f t="shared" si="16"/>
        <v>0</v>
      </c>
      <c r="K45" s="241">
        <f t="shared" si="16"/>
        <v>0</v>
      </c>
      <c r="L45" s="243">
        <f t="shared" si="16"/>
        <v>0</v>
      </c>
    </row>
    <row r="46" spans="1:12" ht="12.75">
      <c r="A46" s="238"/>
      <c r="B46" s="239" t="s">
        <v>234</v>
      </c>
      <c r="C46" s="385"/>
      <c r="D46" s="282"/>
      <c r="E46" s="282"/>
      <c r="F46" s="387"/>
      <c r="G46" s="388"/>
      <c r="H46" s="260"/>
      <c r="I46" s="386"/>
      <c r="J46" s="386"/>
      <c r="K46" s="387"/>
      <c r="L46" s="389"/>
    </row>
    <row r="47" spans="1:12" ht="12.75">
      <c r="A47" s="238"/>
      <c r="B47" s="239" t="s">
        <v>235</v>
      </c>
      <c r="C47" s="385"/>
      <c r="D47" s="282"/>
      <c r="E47" s="282"/>
      <c r="F47" s="387"/>
      <c r="G47" s="388"/>
      <c r="H47" s="260"/>
      <c r="I47" s="386"/>
      <c r="J47" s="386"/>
      <c r="K47" s="387"/>
      <c r="L47" s="389"/>
    </row>
    <row r="48" spans="1:16" ht="12.75">
      <c r="A48" s="238"/>
      <c r="B48" s="239" t="s">
        <v>236</v>
      </c>
      <c r="C48" s="385"/>
      <c r="D48" s="282"/>
      <c r="E48" s="282"/>
      <c r="F48" s="387"/>
      <c r="G48" s="388"/>
      <c r="H48" s="260"/>
      <c r="I48" s="386"/>
      <c r="J48" s="386"/>
      <c r="K48" s="387"/>
      <c r="L48" s="389"/>
      <c r="P48" s="382"/>
    </row>
    <row r="49" spans="1:16" ht="12.75">
      <c r="A49" s="238"/>
      <c r="B49" s="239" t="s">
        <v>237</v>
      </c>
      <c r="C49" s="385"/>
      <c r="D49" s="282"/>
      <c r="E49" s="282"/>
      <c r="F49" s="387"/>
      <c r="G49" s="388"/>
      <c r="H49" s="260"/>
      <c r="I49" s="386"/>
      <c r="J49" s="386"/>
      <c r="K49" s="387"/>
      <c r="L49" s="389"/>
      <c r="P49" s="382"/>
    </row>
    <row r="50" spans="1:12" ht="13.5" thickBot="1">
      <c r="A50" s="244"/>
      <c r="B50" s="245" t="s">
        <v>374</v>
      </c>
      <c r="C50" s="395"/>
      <c r="D50" s="396"/>
      <c r="E50" s="396"/>
      <c r="F50" s="397"/>
      <c r="G50" s="398"/>
      <c r="H50" s="266"/>
      <c r="I50" s="399"/>
      <c r="J50" s="399"/>
      <c r="K50" s="397"/>
      <c r="L50" s="400"/>
    </row>
    <row r="51" spans="1:12" ht="21" customHeight="1" thickBot="1">
      <c r="A51" s="267" t="s">
        <v>92</v>
      </c>
      <c r="B51" s="268" t="s">
        <v>239</v>
      </c>
      <c r="C51" s="835" t="s">
        <v>247</v>
      </c>
      <c r="D51" s="836"/>
      <c r="E51" s="836"/>
      <c r="F51" s="836"/>
      <c r="G51" s="836"/>
      <c r="H51" s="836"/>
      <c r="I51" s="836"/>
      <c r="J51" s="836"/>
      <c r="K51" s="836"/>
      <c r="L51" s="837"/>
    </row>
    <row r="52" spans="1:12" ht="12.75">
      <c r="A52" s="216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</row>
    <row r="53" spans="1:12" ht="18">
      <c r="A53" s="831" t="str">
        <f>Анкета!B12</f>
        <v>Директор</v>
      </c>
      <c r="B53" s="831"/>
      <c r="C53" s="269"/>
      <c r="D53" s="832" t="str">
        <f>Анкета!E53</f>
        <v>Сердюкова Л.Ф</v>
      </c>
      <c r="E53" s="832"/>
      <c r="F53" s="832"/>
      <c r="G53" s="832"/>
      <c r="H53" s="832"/>
      <c r="I53" s="832"/>
      <c r="J53" s="270"/>
      <c r="K53" s="216"/>
      <c r="L53" s="216"/>
    </row>
    <row r="74" ht="12.75">
      <c r="C74" s="383"/>
    </row>
    <row r="75" ht="12.75">
      <c r="C75" s="383"/>
    </row>
    <row r="76" ht="12.75">
      <c r="C76" s="383"/>
    </row>
    <row r="77" spans="2:3" ht="17.25">
      <c r="B77" s="384" t="s">
        <v>240</v>
      </c>
      <c r="C77" s="383"/>
    </row>
    <row r="78" spans="2:3" ht="17.25">
      <c r="B78" s="384" t="s">
        <v>247</v>
      </c>
      <c r="C78" s="383"/>
    </row>
    <row r="79" ht="12.75">
      <c r="C79" s="383"/>
    </row>
    <row r="80" spans="2:3" ht="12.75">
      <c r="B80" s="383"/>
      <c r="C80" s="383"/>
    </row>
    <row r="81" spans="2:3" ht="12.75">
      <c r="B81" s="383"/>
      <c r="C81" s="383"/>
    </row>
  </sheetData>
  <sheetProtection password="C094" sheet="1" objects="1" scenarios="1"/>
  <protectedRanges>
    <protectedRange sqref="C19:F19 H19:K19 C46:L50 C26:F26 H26:K26 C28:F28 H28:K28 C30:L34 C36:F36 H36:K36 C38:L42 C44:F44 H44:K44 C21:L24" name="Диапазон1"/>
  </protectedRanges>
  <mergeCells count="10">
    <mergeCell ref="A53:B53"/>
    <mergeCell ref="D53:I53"/>
    <mergeCell ref="F6:G6"/>
    <mergeCell ref="C51:L51"/>
    <mergeCell ref="A3:I3"/>
    <mergeCell ref="A6:A7"/>
    <mergeCell ref="B6:B7"/>
    <mergeCell ref="C6:E6"/>
    <mergeCell ref="H6:J6"/>
    <mergeCell ref="K6:L6"/>
  </mergeCells>
  <conditionalFormatting sqref="I9:L9 D9:G9">
    <cfRule type="cellIs" priority="1" dxfId="0" operator="between" stopIfTrue="1">
      <formula>FALSE</formula>
      <formula>FALSE</formula>
    </cfRule>
  </conditionalFormatting>
  <dataValidations count="1">
    <dataValidation type="list" allowBlank="1" showInputMessage="1" showErrorMessage="1" sqref="C51">
      <formula1>$B$77:$B$78</formula1>
    </dataValidation>
  </dataValidations>
  <printOptions horizontalCentered="1"/>
  <pageMargins left="0.7874015748031497" right="0" top="0" bottom="0" header="0" footer="0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1:E23"/>
  <sheetViews>
    <sheetView showGridLines="0" view="pageBreakPreview" zoomScaleNormal="75" zoomScaleSheetLayoutView="100" zoomScalePageLayoutView="0" workbookViewId="0" topLeftCell="C1">
      <selection activeCell="E7" sqref="E7"/>
    </sheetView>
  </sheetViews>
  <sheetFormatPr defaultColWidth="9.140625" defaultRowHeight="12.75"/>
  <cols>
    <col min="1" max="1" width="10.8515625" style="334" bestFit="1" customWidth="1"/>
    <col min="2" max="2" width="58.57421875" style="334" customWidth="1"/>
    <col min="3" max="3" width="16.140625" style="334" customWidth="1"/>
    <col min="4" max="4" width="20.57421875" style="334" customWidth="1"/>
    <col min="5" max="5" width="19.8515625" style="334" customWidth="1"/>
    <col min="6" max="16384" width="9.140625" style="334" customWidth="1"/>
  </cols>
  <sheetData>
    <row r="1" spans="1:5" ht="18">
      <c r="A1" s="403"/>
      <c r="B1" s="404" t="s">
        <v>330</v>
      </c>
      <c r="C1" s="403"/>
      <c r="D1" s="403"/>
      <c r="E1" s="403"/>
    </row>
    <row r="2" spans="1:5" ht="18" thickBot="1">
      <c r="A2" s="403"/>
      <c r="B2" s="404">
        <f>Анкета!A5</f>
        <v>0</v>
      </c>
      <c r="C2" s="403"/>
      <c r="D2" s="403"/>
      <c r="E2" s="403" t="s">
        <v>106</v>
      </c>
    </row>
    <row r="3" spans="1:5" s="335" customFormat="1" ht="36" thickBot="1">
      <c r="A3" s="338" t="s">
        <v>0</v>
      </c>
      <c r="B3" s="339" t="s">
        <v>1</v>
      </c>
      <c r="C3" s="338" t="s">
        <v>2</v>
      </c>
      <c r="D3" s="340" t="str">
        <f>Анкета!B41</f>
        <v>Установлено на 2012 год</v>
      </c>
      <c r="E3" s="339" t="str">
        <f>Анкета!B42</f>
        <v>Факт 2012 год</v>
      </c>
    </row>
    <row r="4" spans="1:5" ht="18" thickBot="1">
      <c r="A4" s="341"/>
      <c r="B4" s="846" t="s">
        <v>6</v>
      </c>
      <c r="C4" s="847"/>
      <c r="D4" s="847"/>
      <c r="E4" s="342"/>
    </row>
    <row r="5" spans="1:5" ht="18">
      <c r="A5" s="343">
        <v>1</v>
      </c>
      <c r="B5" s="344" t="s">
        <v>7</v>
      </c>
      <c r="C5" s="343" t="s">
        <v>8</v>
      </c>
      <c r="D5" s="336">
        <f>D9-D8+D6</f>
        <v>818.57</v>
      </c>
      <c r="E5" s="337">
        <f>E9-E8+E6</f>
        <v>794.73</v>
      </c>
    </row>
    <row r="6" spans="1:5" ht="18">
      <c r="A6" s="345">
        <v>2</v>
      </c>
      <c r="B6" s="346" t="s">
        <v>9</v>
      </c>
      <c r="C6" s="345" t="s">
        <v>8</v>
      </c>
      <c r="D6" s="405">
        <v>12.34</v>
      </c>
      <c r="E6" s="406">
        <v>11.95</v>
      </c>
    </row>
    <row r="7" spans="1:5" ht="18">
      <c r="A7" s="345">
        <v>2.1</v>
      </c>
      <c r="B7" s="346" t="s">
        <v>10</v>
      </c>
      <c r="C7" s="345" t="s">
        <v>11</v>
      </c>
      <c r="D7" s="353">
        <f>IF(D5&gt;0,D6/D5,0)</f>
        <v>0.015075069939040031</v>
      </c>
      <c r="E7" s="353">
        <f>IF(E5&gt;0,E6/E5,0)</f>
        <v>0.01503655329482969</v>
      </c>
    </row>
    <row r="8" spans="1:5" ht="18">
      <c r="A8" s="345">
        <v>3</v>
      </c>
      <c r="B8" s="346" t="s">
        <v>12</v>
      </c>
      <c r="C8" s="345" t="s">
        <v>8</v>
      </c>
      <c r="D8" s="401">
        <f>'1,7'!C12</f>
        <v>0</v>
      </c>
      <c r="E8" s="402">
        <f>'1,7'!K12</f>
        <v>0</v>
      </c>
    </row>
    <row r="9" spans="1:5" ht="18">
      <c r="A9" s="345">
        <v>4</v>
      </c>
      <c r="B9" s="346" t="s">
        <v>13</v>
      </c>
      <c r="C9" s="345" t="s">
        <v>8</v>
      </c>
      <c r="D9" s="401">
        <f>D12+D10</f>
        <v>806.23</v>
      </c>
      <c r="E9" s="402">
        <f>E12+E10</f>
        <v>782.78</v>
      </c>
    </row>
    <row r="10" spans="1:5" ht="18">
      <c r="A10" s="345">
        <v>5</v>
      </c>
      <c r="B10" s="346" t="s">
        <v>14</v>
      </c>
      <c r="C10" s="345" t="s">
        <v>8</v>
      </c>
      <c r="D10" s="401">
        <f>'1,7'!C31</f>
        <v>75.15</v>
      </c>
      <c r="E10" s="402">
        <f>'1,7'!K31</f>
        <v>75.15</v>
      </c>
    </row>
    <row r="11" spans="1:5" ht="18">
      <c r="A11" s="345">
        <v>5.1</v>
      </c>
      <c r="B11" s="346" t="s">
        <v>10</v>
      </c>
      <c r="C11" s="345" t="s">
        <v>11</v>
      </c>
      <c r="D11" s="353">
        <f>IF(D9&gt;0,D10/D9,0)</f>
        <v>0.09321161455167881</v>
      </c>
      <c r="E11" s="353">
        <f>IF(E9&gt;0,E10/E9,0)</f>
        <v>0.0960039857942206</v>
      </c>
    </row>
    <row r="12" spans="1:5" ht="18">
      <c r="A12" s="347">
        <v>6</v>
      </c>
      <c r="B12" s="348" t="s">
        <v>15</v>
      </c>
      <c r="C12" s="347" t="s">
        <v>8</v>
      </c>
      <c r="D12" s="354">
        <f>D13+D14+D15+D16+D17</f>
        <v>731.08</v>
      </c>
      <c r="E12" s="355">
        <f>E13+E14+E15+E16+E17</f>
        <v>707.63</v>
      </c>
    </row>
    <row r="13" spans="1:5" ht="18">
      <c r="A13" s="349" t="s">
        <v>16</v>
      </c>
      <c r="B13" s="350" t="s">
        <v>17</v>
      </c>
      <c r="C13" s="349" t="s">
        <v>8</v>
      </c>
      <c r="D13" s="407">
        <f>'1,8'!D25</f>
        <v>0</v>
      </c>
      <c r="E13" s="408">
        <f>'1,8'!I25</f>
        <v>0</v>
      </c>
    </row>
    <row r="14" spans="1:5" ht="18">
      <c r="A14" s="349" t="s">
        <v>18</v>
      </c>
      <c r="B14" s="350" t="s">
        <v>19</v>
      </c>
      <c r="C14" s="349" t="s">
        <v>8</v>
      </c>
      <c r="D14" s="407">
        <f>'1,8'!D18</f>
        <v>212.04</v>
      </c>
      <c r="E14" s="408">
        <f>'1,8'!I18</f>
        <v>195.77</v>
      </c>
    </row>
    <row r="15" spans="1:5" ht="18">
      <c r="A15" s="349" t="s">
        <v>20</v>
      </c>
      <c r="B15" s="350" t="s">
        <v>21</v>
      </c>
      <c r="C15" s="349" t="s">
        <v>8</v>
      </c>
      <c r="D15" s="407">
        <f>'1,8'!D35</f>
        <v>0</v>
      </c>
      <c r="E15" s="409">
        <f>'1,8'!I35</f>
        <v>0</v>
      </c>
    </row>
    <row r="16" spans="1:5" ht="18">
      <c r="A16" s="349" t="s">
        <v>22</v>
      </c>
      <c r="B16" s="350" t="s">
        <v>23</v>
      </c>
      <c r="C16" s="349" t="s">
        <v>8</v>
      </c>
      <c r="D16" s="407">
        <f>'1,8'!D27</f>
        <v>516.6</v>
      </c>
      <c r="E16" s="409">
        <f>'1,8'!I27</f>
        <v>508.51</v>
      </c>
    </row>
    <row r="17" spans="1:5" ht="18" thickBot="1">
      <c r="A17" s="351" t="s">
        <v>24</v>
      </c>
      <c r="B17" s="352" t="s">
        <v>109</v>
      </c>
      <c r="C17" s="351" t="s">
        <v>8</v>
      </c>
      <c r="D17" s="410">
        <f>'1,8'!D43</f>
        <v>2.44</v>
      </c>
      <c r="E17" s="411">
        <f>'1,8'!I43</f>
        <v>3.35</v>
      </c>
    </row>
    <row r="18" spans="1:5" ht="15" customHeight="1">
      <c r="A18" s="403"/>
      <c r="B18" s="403"/>
      <c r="C18" s="403"/>
      <c r="D18" s="403"/>
      <c r="E18" s="403"/>
    </row>
    <row r="19" spans="1:5" ht="3" customHeight="1">
      <c r="A19" s="403"/>
      <c r="B19" s="403"/>
      <c r="C19" s="403"/>
      <c r="D19" s="403"/>
      <c r="E19" s="403"/>
    </row>
    <row r="20" spans="1:5" ht="18" thickBot="1">
      <c r="A20" s="851" t="s">
        <v>172</v>
      </c>
      <c r="B20" s="851"/>
      <c r="C20" s="403"/>
      <c r="D20" s="403"/>
      <c r="E20" s="403"/>
    </row>
    <row r="21" spans="1:5" ht="106.5" customHeight="1" thickBot="1">
      <c r="A21" s="848"/>
      <c r="B21" s="849"/>
      <c r="C21" s="849"/>
      <c r="D21" s="849"/>
      <c r="E21" s="850"/>
    </row>
    <row r="22" spans="1:5" ht="18">
      <c r="A22" s="403"/>
      <c r="B22" s="403"/>
      <c r="C22" s="403"/>
      <c r="D22" s="403"/>
      <c r="E22" s="403"/>
    </row>
    <row r="23" spans="1:5" ht="18">
      <c r="A23" s="403"/>
      <c r="B23" s="403" t="str">
        <f>Анкета!B12</f>
        <v>Директор</v>
      </c>
      <c r="C23" s="403"/>
      <c r="D23" s="403"/>
      <c r="E23" s="403" t="str">
        <f>Анкета!E53</f>
        <v>Сердюкова Л.Ф</v>
      </c>
    </row>
  </sheetData>
  <sheetProtection password="C094" sheet="1" objects="1" formatRows="0"/>
  <protectedRanges>
    <protectedRange sqref="D6:E6 A21" name="Диапазон1"/>
  </protectedRanges>
  <mergeCells count="3">
    <mergeCell ref="B4:D4"/>
    <mergeCell ref="A21:E21"/>
    <mergeCell ref="A20:B20"/>
  </mergeCells>
  <printOptions horizontalCentered="1" verticalCentered="1"/>
  <pageMargins left="0.7874015748031497" right="0.7874015748031497" top="1.3779527559055118" bottom="0.3937007874015748" header="0" footer="0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I18"/>
  <sheetViews>
    <sheetView showGridLines="0" view="pageBreakPreview" zoomScaleNormal="75" zoomScaleSheetLayoutView="100" zoomScalePageLayoutView="0" workbookViewId="0" topLeftCell="C1">
      <selection activeCell="I12" sqref="I12"/>
    </sheetView>
  </sheetViews>
  <sheetFormatPr defaultColWidth="9.140625" defaultRowHeight="12.75"/>
  <cols>
    <col min="1" max="1" width="5.8515625" style="334" customWidth="1"/>
    <col min="2" max="2" width="48.57421875" style="334" customWidth="1"/>
    <col min="3" max="3" width="16.140625" style="334" customWidth="1"/>
    <col min="4" max="4" width="12.57421875" style="334" bestFit="1" customWidth="1"/>
    <col min="5" max="5" width="13.57421875" style="334" customWidth="1"/>
    <col min="6" max="6" width="13.28125" style="334" customWidth="1"/>
    <col min="7" max="7" width="12.8515625" style="334" customWidth="1"/>
    <col min="8" max="8" width="13.00390625" style="334" customWidth="1"/>
    <col min="9" max="9" width="13.28125" style="334" customWidth="1"/>
    <col min="10" max="16384" width="9.140625" style="334" customWidth="1"/>
  </cols>
  <sheetData>
    <row r="1" spans="1:9" ht="18" thickBot="1">
      <c r="A1" s="403"/>
      <c r="B1" s="404">
        <f>Анкета!A5</f>
        <v>0</v>
      </c>
      <c r="C1" s="403"/>
      <c r="D1" s="403"/>
      <c r="E1" s="403"/>
      <c r="F1" s="403"/>
      <c r="G1" s="403"/>
      <c r="H1" s="855" t="s">
        <v>107</v>
      </c>
      <c r="I1" s="855"/>
    </row>
    <row r="2" spans="1:9" ht="18.75" customHeight="1" thickBot="1">
      <c r="A2" s="860" t="s">
        <v>0</v>
      </c>
      <c r="B2" s="860" t="s">
        <v>1</v>
      </c>
      <c r="C2" s="860" t="s">
        <v>2</v>
      </c>
      <c r="D2" s="857" t="str">
        <f>Анкета!B41</f>
        <v>Установлено на 2012 год</v>
      </c>
      <c r="E2" s="858"/>
      <c r="F2" s="859"/>
      <c r="G2" s="857" t="str">
        <f>Анкета!B42</f>
        <v>Факт 2012 год</v>
      </c>
      <c r="H2" s="858"/>
      <c r="I2" s="859"/>
    </row>
    <row r="3" spans="1:9" s="335" customFormat="1" ht="36" thickBot="1">
      <c r="A3" s="861"/>
      <c r="B3" s="861"/>
      <c r="C3" s="861"/>
      <c r="D3" s="412" t="s">
        <v>3</v>
      </c>
      <c r="E3" s="413" t="s">
        <v>4</v>
      </c>
      <c r="F3" s="414" t="s">
        <v>5</v>
      </c>
      <c r="G3" s="412" t="s">
        <v>3</v>
      </c>
      <c r="H3" s="413" t="s">
        <v>4</v>
      </c>
      <c r="I3" s="414" t="s">
        <v>5</v>
      </c>
    </row>
    <row r="4" spans="1:9" ht="18" thickBot="1">
      <c r="A4" s="415"/>
      <c r="B4" s="846" t="s">
        <v>25</v>
      </c>
      <c r="C4" s="847"/>
      <c r="D4" s="847"/>
      <c r="E4" s="847"/>
      <c r="F4" s="856"/>
      <c r="G4" s="846"/>
      <c r="H4" s="847"/>
      <c r="I4" s="856"/>
    </row>
    <row r="5" spans="1:9" ht="18">
      <c r="A5" s="416" t="s">
        <v>26</v>
      </c>
      <c r="B5" s="417" t="s">
        <v>27</v>
      </c>
      <c r="C5" s="418" t="s">
        <v>28</v>
      </c>
      <c r="D5" s="419">
        <f>E5+F5</f>
        <v>3.87213</v>
      </c>
      <c r="E5" s="420">
        <f>E6+E9</f>
        <v>3.87213</v>
      </c>
      <c r="F5" s="421">
        <f>F6+F9</f>
        <v>0</v>
      </c>
      <c r="G5" s="419">
        <f>H5+I5</f>
        <v>1.3489319999999998</v>
      </c>
      <c r="H5" s="420">
        <f>H6+H9</f>
        <v>1.3489319999999998</v>
      </c>
      <c r="I5" s="421">
        <f>I6+I9</f>
        <v>0</v>
      </c>
    </row>
    <row r="6" spans="1:9" ht="18">
      <c r="A6" s="422"/>
      <c r="B6" s="423" t="s">
        <v>29</v>
      </c>
      <c r="C6" s="424" t="s">
        <v>28</v>
      </c>
      <c r="D6" s="425">
        <f>E6+F6</f>
        <v>3.57014</v>
      </c>
      <c r="E6" s="426">
        <f>E7*E8/1000</f>
        <v>3.57014</v>
      </c>
      <c r="F6" s="427">
        <f>F7*F8/1000</f>
        <v>0</v>
      </c>
      <c r="G6" s="425">
        <f>H6+I6</f>
        <v>1.2463499999999998</v>
      </c>
      <c r="H6" s="426">
        <f>H7*H8/1000</f>
        <v>1.2463499999999998</v>
      </c>
      <c r="I6" s="427">
        <f>I7*I8/1000</f>
        <v>0</v>
      </c>
    </row>
    <row r="7" spans="1:9" ht="18">
      <c r="A7" s="422"/>
      <c r="B7" s="423" t="s">
        <v>30</v>
      </c>
      <c r="C7" s="424" t="s">
        <v>331</v>
      </c>
      <c r="D7" s="425">
        <f>E7+F7</f>
        <v>98</v>
      </c>
      <c r="E7" s="356">
        <v>98</v>
      </c>
      <c r="F7" s="357"/>
      <c r="G7" s="425">
        <f>H7+I7</f>
        <v>35</v>
      </c>
      <c r="H7" s="358">
        <v>35</v>
      </c>
      <c r="I7" s="359"/>
    </row>
    <row r="8" spans="1:9" ht="18.75">
      <c r="A8" s="422"/>
      <c r="B8" s="423" t="s">
        <v>32</v>
      </c>
      <c r="C8" s="424" t="s">
        <v>332</v>
      </c>
      <c r="D8" s="428">
        <f>IF(D7=0,0,D6/D7)</f>
        <v>0.03643</v>
      </c>
      <c r="E8" s="358">
        <v>36.43</v>
      </c>
      <c r="F8" s="359"/>
      <c r="G8" s="428">
        <f>IF(G7=0,0,G6/G7)</f>
        <v>0.035609999999999996</v>
      </c>
      <c r="H8" s="358">
        <v>35.61</v>
      </c>
      <c r="I8" s="359"/>
    </row>
    <row r="9" spans="1:9" ht="18">
      <c r="A9" s="422"/>
      <c r="B9" s="423" t="s">
        <v>34</v>
      </c>
      <c r="C9" s="424" t="s">
        <v>28</v>
      </c>
      <c r="D9" s="425">
        <f>E9+F9</f>
        <v>0.30199000000000004</v>
      </c>
      <c r="E9" s="426">
        <f>E10*E11/1000</f>
        <v>0.30199000000000004</v>
      </c>
      <c r="F9" s="427">
        <f>F10*F11/1000</f>
        <v>0</v>
      </c>
      <c r="G9" s="425">
        <f>H9+I9</f>
        <v>0.10258199999999999</v>
      </c>
      <c r="H9" s="426">
        <f>H10*H11/1000</f>
        <v>0.10258199999999999</v>
      </c>
      <c r="I9" s="427">
        <f>I10*I11/1000</f>
        <v>0</v>
      </c>
    </row>
    <row r="10" spans="1:9" ht="18">
      <c r="A10" s="422"/>
      <c r="B10" s="423" t="s">
        <v>35</v>
      </c>
      <c r="C10" s="424" t="s">
        <v>331</v>
      </c>
      <c r="D10" s="425">
        <f>E10+F10</f>
        <v>23</v>
      </c>
      <c r="E10" s="356">
        <v>23</v>
      </c>
      <c r="F10" s="357"/>
      <c r="G10" s="425">
        <f>H10+I10</f>
        <v>8.2</v>
      </c>
      <c r="H10" s="358">
        <v>8.2</v>
      </c>
      <c r="I10" s="359"/>
    </row>
    <row r="11" spans="1:9" ht="19.5" thickBot="1">
      <c r="A11" s="429"/>
      <c r="B11" s="430" t="s">
        <v>36</v>
      </c>
      <c r="C11" s="431" t="s">
        <v>332</v>
      </c>
      <c r="D11" s="428">
        <f>IF(D10=0,0,D9/D10)</f>
        <v>0.013130000000000001</v>
      </c>
      <c r="E11" s="358">
        <v>13.13</v>
      </c>
      <c r="F11" s="359"/>
      <c r="G11" s="428">
        <f>IF(G10=0,0,G9/G10)</f>
        <v>0.01251</v>
      </c>
      <c r="H11" s="358">
        <v>12.51</v>
      </c>
      <c r="I11" s="359"/>
    </row>
    <row r="12" spans="1:9" ht="18">
      <c r="A12" s="403"/>
      <c r="B12" s="403"/>
      <c r="C12" s="403"/>
      <c r="D12" s="403"/>
      <c r="E12" s="403"/>
      <c r="F12" s="403"/>
      <c r="G12" s="403"/>
      <c r="H12" s="403"/>
      <c r="I12" s="403"/>
    </row>
    <row r="13" spans="1:9" ht="18" thickBot="1">
      <c r="A13" s="851" t="s">
        <v>172</v>
      </c>
      <c r="B13" s="851"/>
      <c r="C13" s="403"/>
      <c r="D13" s="403"/>
      <c r="E13" s="403"/>
      <c r="F13" s="403"/>
      <c r="G13" s="403"/>
      <c r="H13" s="403"/>
      <c r="I13" s="403"/>
    </row>
    <row r="14" spans="1:9" ht="88.5" customHeight="1" thickBot="1">
      <c r="A14" s="852"/>
      <c r="B14" s="853"/>
      <c r="C14" s="853"/>
      <c r="D14" s="853"/>
      <c r="E14" s="853"/>
      <c r="F14" s="853"/>
      <c r="G14" s="853"/>
      <c r="H14" s="853"/>
      <c r="I14" s="854"/>
    </row>
    <row r="18" spans="1:9" ht="18">
      <c r="A18" s="403"/>
      <c r="B18" s="363" t="str">
        <f>Анкета!B12</f>
        <v>Директор</v>
      </c>
      <c r="C18" s="403"/>
      <c r="D18" s="403"/>
      <c r="F18" s="403"/>
      <c r="G18" s="403"/>
      <c r="H18" s="403"/>
      <c r="I18" s="364" t="str">
        <f>Анкета!E53</f>
        <v>Сердюкова Л.Ф</v>
      </c>
    </row>
  </sheetData>
  <sheetProtection password="C094" sheet="1" formatRows="0"/>
  <mergeCells count="10">
    <mergeCell ref="A13:B13"/>
    <mergeCell ref="A14:I14"/>
    <mergeCell ref="H1:I1"/>
    <mergeCell ref="B4:F4"/>
    <mergeCell ref="G4:I4"/>
    <mergeCell ref="D2:F2"/>
    <mergeCell ref="G2:I2"/>
    <mergeCell ref="B2:B3"/>
    <mergeCell ref="A2:A3"/>
    <mergeCell ref="C2:C3"/>
  </mergeCells>
  <printOptions horizontalCentered="1"/>
  <pageMargins left="0.7874015748031497" right="0.7874015748031497" top="1.3779527559055118" bottom="0.3937007874015748" header="0" footer="0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/>
  <dimension ref="A1:I17"/>
  <sheetViews>
    <sheetView showGridLines="0" view="pageBreakPreview" zoomScale="75" zoomScaleNormal="75" zoomScaleSheetLayoutView="75" zoomScalePageLayoutView="0" workbookViewId="0" topLeftCell="A1">
      <selection activeCell="A10" sqref="A10:I10"/>
    </sheetView>
  </sheetViews>
  <sheetFormatPr defaultColWidth="9.140625" defaultRowHeight="12.75"/>
  <cols>
    <col min="1" max="1" width="10.8515625" style="334" bestFit="1" customWidth="1"/>
    <col min="2" max="2" width="49.7109375" style="334" customWidth="1"/>
    <col min="3" max="3" width="15.140625" style="334" customWidth="1"/>
    <col min="4" max="4" width="12.57421875" style="334" bestFit="1" customWidth="1"/>
    <col min="5" max="5" width="14.00390625" style="334" customWidth="1"/>
    <col min="6" max="6" width="13.28125" style="334" customWidth="1"/>
    <col min="7" max="7" width="12.8515625" style="334" customWidth="1"/>
    <col min="8" max="8" width="14.140625" style="334" customWidth="1"/>
    <col min="9" max="9" width="13.28125" style="334" customWidth="1"/>
    <col min="10" max="16384" width="9.140625" style="334" customWidth="1"/>
  </cols>
  <sheetData>
    <row r="1" spans="2:9" ht="18">
      <c r="B1" s="502">
        <f>Анкета!A5</f>
        <v>0</v>
      </c>
      <c r="H1" s="866" t="s">
        <v>108</v>
      </c>
      <c r="I1" s="866"/>
    </row>
    <row r="2" spans="1:9" ht="18.75" customHeight="1">
      <c r="A2" s="867" t="s">
        <v>0</v>
      </c>
      <c r="B2" s="867" t="s">
        <v>1</v>
      </c>
      <c r="C2" s="867" t="s">
        <v>2</v>
      </c>
      <c r="D2" s="868" t="str">
        <f>Анкета!B41</f>
        <v>Установлено на 2012 год</v>
      </c>
      <c r="E2" s="868"/>
      <c r="F2" s="868"/>
      <c r="G2" s="868" t="str">
        <f>Анкета!B42</f>
        <v>Факт 2012 год</v>
      </c>
      <c r="H2" s="868"/>
      <c r="I2" s="868"/>
    </row>
    <row r="3" spans="1:9" s="335" customFormat="1" ht="36">
      <c r="A3" s="867"/>
      <c r="B3" s="867"/>
      <c r="C3" s="867"/>
      <c r="D3" s="432" t="s">
        <v>3</v>
      </c>
      <c r="E3" s="432" t="s">
        <v>4</v>
      </c>
      <c r="F3" s="432" t="s">
        <v>5</v>
      </c>
      <c r="G3" s="432" t="s">
        <v>3</v>
      </c>
      <c r="H3" s="432" t="s">
        <v>4</v>
      </c>
      <c r="I3" s="432" t="s">
        <v>5</v>
      </c>
    </row>
    <row r="4" spans="1:9" ht="35.25">
      <c r="A4" s="433">
        <v>1</v>
      </c>
      <c r="B4" s="434" t="s">
        <v>38</v>
      </c>
      <c r="C4" s="435" t="s">
        <v>28</v>
      </c>
      <c r="D4" s="436">
        <f>F4+E4</f>
        <v>0</v>
      </c>
      <c r="E4" s="436">
        <f>SUM(E5:E8)</f>
        <v>0</v>
      </c>
      <c r="F4" s="436">
        <f>SUM(F5:F8)</f>
        <v>0</v>
      </c>
      <c r="G4" s="436">
        <f>I4+H4</f>
        <v>0</v>
      </c>
      <c r="H4" s="436">
        <f>SUM(H5:H8)</f>
        <v>0</v>
      </c>
      <c r="I4" s="436">
        <f>SUM(I5:I8)</f>
        <v>0</v>
      </c>
    </row>
    <row r="5" spans="1:9" ht="24" customHeight="1">
      <c r="A5" s="437"/>
      <c r="B5" s="438"/>
      <c r="C5" s="435" t="s">
        <v>28</v>
      </c>
      <c r="D5" s="436">
        <f>F5+E5</f>
        <v>0</v>
      </c>
      <c r="E5" s="439"/>
      <c r="F5" s="439"/>
      <c r="G5" s="436">
        <f>I5+H5</f>
        <v>0</v>
      </c>
      <c r="H5" s="437"/>
      <c r="I5" s="437"/>
    </row>
    <row r="8" spans="1:9" ht="24" customHeight="1">
      <c r="A8" s="437"/>
      <c r="B8" s="438"/>
      <c r="C8" s="435" t="s">
        <v>28</v>
      </c>
      <c r="D8" s="436">
        <f>F8+E8</f>
        <v>0</v>
      </c>
      <c r="E8" s="439"/>
      <c r="F8" s="439"/>
      <c r="G8" s="436">
        <f>I8+H8</f>
        <v>0</v>
      </c>
      <c r="H8" s="437"/>
      <c r="I8" s="437"/>
    </row>
    <row r="10" spans="1:9" ht="39.75" customHeight="1">
      <c r="A10" s="869" t="s">
        <v>379</v>
      </c>
      <c r="B10" s="869"/>
      <c r="C10" s="869"/>
      <c r="D10" s="869"/>
      <c r="E10" s="869"/>
      <c r="F10" s="869"/>
      <c r="G10" s="869"/>
      <c r="H10" s="869"/>
      <c r="I10" s="869"/>
    </row>
    <row r="11" spans="1:9" ht="18">
      <c r="A11" s="376"/>
      <c r="B11" s="376"/>
      <c r="C11" s="376"/>
      <c r="D11" s="376"/>
      <c r="E11" s="376"/>
      <c r="F11" s="376"/>
      <c r="G11" s="376"/>
      <c r="H11" s="376"/>
      <c r="I11" s="376"/>
    </row>
    <row r="12" spans="1:2" ht="18" thickBot="1">
      <c r="A12" s="862" t="s">
        <v>172</v>
      </c>
      <c r="B12" s="862"/>
    </row>
    <row r="13" spans="1:9" ht="74.25" customHeight="1" thickBot="1">
      <c r="A13" s="863"/>
      <c r="B13" s="864"/>
      <c r="C13" s="864"/>
      <c r="D13" s="864"/>
      <c r="E13" s="864"/>
      <c r="F13" s="864"/>
      <c r="G13" s="864"/>
      <c r="H13" s="864"/>
      <c r="I13" s="865"/>
    </row>
    <row r="17" spans="2:9" ht="18">
      <c r="B17" s="376" t="str">
        <f>Анкета!B12</f>
        <v>Директор</v>
      </c>
      <c r="I17" s="377" t="str">
        <f>Анкета!E53</f>
        <v>Сердюкова Л.Ф</v>
      </c>
    </row>
  </sheetData>
  <sheetProtection formatRows="0" insertRows="0"/>
  <mergeCells count="9">
    <mergeCell ref="A12:B12"/>
    <mergeCell ref="A13:I13"/>
    <mergeCell ref="H1:I1"/>
    <mergeCell ref="C2:C3"/>
    <mergeCell ref="B2:B3"/>
    <mergeCell ref="A2:A3"/>
    <mergeCell ref="D2:F2"/>
    <mergeCell ref="G2:I2"/>
    <mergeCell ref="A10:I10"/>
  </mergeCells>
  <printOptions horizontalCentered="1"/>
  <pageMargins left="0.1968503937007874" right="0.1968503937007874" top="0.984251968503937" bottom="0.3937007874015748" header="0" footer="0"/>
  <pageSetup horizontalDpi="600" verticalDpi="600" orientation="landscape" paperSize="9" scale="9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2"/>
  <dimension ref="A1:I22"/>
  <sheetViews>
    <sheetView showGridLines="0" view="pageBreakPreview" zoomScale="75" zoomScaleNormal="75" zoomScaleSheetLayoutView="75" zoomScalePageLayoutView="0" workbookViewId="0" topLeftCell="A1">
      <selection activeCell="H10" sqref="H10"/>
    </sheetView>
  </sheetViews>
  <sheetFormatPr defaultColWidth="9.140625" defaultRowHeight="12.75"/>
  <cols>
    <col min="1" max="1" width="10.8515625" style="1" bestFit="1" customWidth="1"/>
    <col min="2" max="2" width="58.57421875" style="1" customWidth="1"/>
    <col min="3" max="3" width="16.140625" style="1" customWidth="1"/>
    <col min="4" max="4" width="12.57421875" style="1" bestFit="1" customWidth="1"/>
    <col min="5" max="5" width="14.00390625" style="1" customWidth="1"/>
    <col min="6" max="6" width="13.28125" style="1" customWidth="1"/>
    <col min="7" max="7" width="12.8515625" style="1" customWidth="1"/>
    <col min="8" max="8" width="14.7109375" style="1" customWidth="1"/>
    <col min="9" max="9" width="13.28125" style="1" customWidth="1"/>
    <col min="10" max="16384" width="9.140625" style="1" customWidth="1"/>
  </cols>
  <sheetData>
    <row r="1" spans="2:9" ht="18" thickBot="1">
      <c r="B1" s="501">
        <f>Анкета!A5</f>
        <v>0</v>
      </c>
      <c r="H1" s="874" t="s">
        <v>274</v>
      </c>
      <c r="I1" s="874"/>
    </row>
    <row r="2" spans="1:9" ht="18.75" customHeight="1" thickBot="1">
      <c r="A2" s="875" t="s">
        <v>0</v>
      </c>
      <c r="B2" s="877" t="s">
        <v>1</v>
      </c>
      <c r="C2" s="875" t="s">
        <v>2</v>
      </c>
      <c r="D2" s="879" t="str">
        <f>Анкета!B41</f>
        <v>Установлено на 2012 год</v>
      </c>
      <c r="E2" s="880"/>
      <c r="F2" s="881"/>
      <c r="G2" s="882" t="str">
        <f>Анкета!B42</f>
        <v>Факт 2012 год</v>
      </c>
      <c r="H2" s="880"/>
      <c r="I2" s="881"/>
    </row>
    <row r="3" spans="1:9" s="87" customFormat="1" ht="36" thickBot="1">
      <c r="A3" s="876"/>
      <c r="B3" s="878"/>
      <c r="C3" s="876"/>
      <c r="D3" s="94" t="s">
        <v>3</v>
      </c>
      <c r="E3" s="14" t="s">
        <v>4</v>
      </c>
      <c r="F3" s="15" t="s">
        <v>5</v>
      </c>
      <c r="G3" s="13" t="s">
        <v>3</v>
      </c>
      <c r="H3" s="14" t="s">
        <v>4</v>
      </c>
      <c r="I3" s="15" t="s">
        <v>5</v>
      </c>
    </row>
    <row r="4" spans="1:9" ht="35.25">
      <c r="A4" s="91">
        <v>1</v>
      </c>
      <c r="B4" s="306" t="s">
        <v>40</v>
      </c>
      <c r="C4" s="63" t="s">
        <v>28</v>
      </c>
      <c r="D4" s="360">
        <f aca="true" t="shared" si="0" ref="D4:D9">F4+E4</f>
        <v>59.480000000000004</v>
      </c>
      <c r="E4" s="361">
        <f>SUM(E5:E13)</f>
        <v>59.480000000000004</v>
      </c>
      <c r="F4" s="362">
        <f>SUM(F5:F13)</f>
        <v>0</v>
      </c>
      <c r="G4" s="41">
        <f aca="true" t="shared" si="1" ref="G4:G9">I4+H4</f>
        <v>81.795</v>
      </c>
      <c r="H4" s="361">
        <f>SUM(H5:H13)</f>
        <v>81.795</v>
      </c>
      <c r="I4" s="362">
        <f>SUM(I5:I13)</f>
        <v>0</v>
      </c>
    </row>
    <row r="5" spans="1:9" ht="18" thickBot="1">
      <c r="A5" s="92"/>
      <c r="B5" s="96" t="s">
        <v>411</v>
      </c>
      <c r="C5" s="97" t="s">
        <v>28</v>
      </c>
      <c r="D5" s="98">
        <f t="shared" si="0"/>
        <v>2.88</v>
      </c>
      <c r="E5" s="99">
        <v>2.88</v>
      </c>
      <c r="F5" s="100"/>
      <c r="G5" s="93">
        <f t="shared" si="1"/>
        <v>9.7</v>
      </c>
      <c r="H5" s="28">
        <v>9.7</v>
      </c>
      <c r="I5" s="29"/>
    </row>
    <row r="6" spans="1:9" ht="18" thickBot="1">
      <c r="A6" s="728"/>
      <c r="B6" s="729"/>
      <c r="C6" s="97" t="s">
        <v>28</v>
      </c>
      <c r="D6" s="98">
        <f t="shared" si="0"/>
        <v>0</v>
      </c>
      <c r="E6" s="730"/>
      <c r="F6" s="730"/>
      <c r="G6" s="93">
        <f t="shared" si="1"/>
        <v>0</v>
      </c>
      <c r="H6" s="728"/>
      <c r="I6" s="728"/>
    </row>
    <row r="7" spans="1:9" ht="18" thickBot="1">
      <c r="A7" s="728"/>
      <c r="B7" s="729" t="s">
        <v>412</v>
      </c>
      <c r="C7" s="97" t="s">
        <v>28</v>
      </c>
      <c r="D7" s="98">
        <f t="shared" si="0"/>
        <v>2.86</v>
      </c>
      <c r="E7" s="730">
        <v>2.86</v>
      </c>
      <c r="F7" s="730"/>
      <c r="G7" s="93">
        <f t="shared" si="1"/>
        <v>4.1</v>
      </c>
      <c r="H7" s="728">
        <v>4.1</v>
      </c>
      <c r="I7" s="728"/>
    </row>
    <row r="8" spans="1:9" ht="36" thickBot="1">
      <c r="A8" s="728"/>
      <c r="B8" s="729" t="s">
        <v>413</v>
      </c>
      <c r="C8" s="97" t="s">
        <v>28</v>
      </c>
      <c r="D8" s="98">
        <f t="shared" si="0"/>
        <v>7.53</v>
      </c>
      <c r="E8" s="730">
        <v>7.53</v>
      </c>
      <c r="F8" s="730"/>
      <c r="G8" s="93">
        <f t="shared" si="1"/>
        <v>6.848</v>
      </c>
      <c r="H8" s="728">
        <v>6.848</v>
      </c>
      <c r="I8" s="728"/>
    </row>
    <row r="9" spans="1:9" ht="18" thickBot="1">
      <c r="A9" s="728"/>
      <c r="B9" s="729" t="s">
        <v>414</v>
      </c>
      <c r="C9" s="97" t="s">
        <v>28</v>
      </c>
      <c r="D9" s="98">
        <f t="shared" si="0"/>
        <v>46.21</v>
      </c>
      <c r="E9" s="730">
        <v>46.21</v>
      </c>
      <c r="F9" s="730"/>
      <c r="G9" s="93">
        <f t="shared" si="1"/>
        <v>61.147</v>
      </c>
      <c r="H9" s="728">
        <v>61.147</v>
      </c>
      <c r="I9" s="728"/>
    </row>
    <row r="10" ht="18">
      <c r="H10" s="1" t="s">
        <v>275</v>
      </c>
    </row>
    <row r="13" spans="1:9" ht="18" thickBot="1">
      <c r="A13" s="92"/>
      <c r="B13" s="96"/>
      <c r="C13" s="97" t="s">
        <v>28</v>
      </c>
      <c r="D13" s="98">
        <f>F13+E13</f>
        <v>0</v>
      </c>
      <c r="E13" s="99"/>
      <c r="F13" s="100"/>
      <c r="G13" s="93">
        <f>I13+H13</f>
        <v>0</v>
      </c>
      <c r="H13" s="28"/>
      <c r="I13" s="29"/>
    </row>
    <row r="15" spans="1:9" ht="39" customHeight="1">
      <c r="A15" s="883" t="s">
        <v>380</v>
      </c>
      <c r="B15" s="883"/>
      <c r="C15" s="883"/>
      <c r="D15" s="883"/>
      <c r="E15" s="883"/>
      <c r="F15" s="883"/>
      <c r="G15" s="883"/>
      <c r="H15" s="883"/>
      <c r="I15" s="883"/>
    </row>
    <row r="17" spans="1:2" ht="18" thickBot="1">
      <c r="A17" s="870" t="s">
        <v>172</v>
      </c>
      <c r="B17" s="870"/>
    </row>
    <row r="18" spans="1:9" ht="87" customHeight="1" thickBot="1">
      <c r="A18" s="871"/>
      <c r="B18" s="872"/>
      <c r="C18" s="872"/>
      <c r="D18" s="872"/>
      <c r="E18" s="872"/>
      <c r="F18" s="872"/>
      <c r="G18" s="872"/>
      <c r="H18" s="872"/>
      <c r="I18" s="873"/>
    </row>
    <row r="22" spans="1:9" ht="18">
      <c r="A22" s="440" t="str">
        <f>Анкета!B12</f>
        <v>Директор</v>
      </c>
      <c r="I22" s="441" t="str">
        <f>Анкета!E53</f>
        <v>Сердюкова Л.Ф</v>
      </c>
    </row>
  </sheetData>
  <sheetProtection/>
  <mergeCells count="9">
    <mergeCell ref="A17:B17"/>
    <mergeCell ref="A18:I18"/>
    <mergeCell ref="H1:I1"/>
    <mergeCell ref="C2:C3"/>
    <mergeCell ref="B2:B3"/>
    <mergeCell ref="A2:A3"/>
    <mergeCell ref="D2:F2"/>
    <mergeCell ref="G2:I2"/>
    <mergeCell ref="A15:I15"/>
  </mergeCells>
  <printOptions horizontalCentered="1"/>
  <pageMargins left="0.1968503937007874" right="0.1968503937007874" top="0.984251968503937" bottom="0.3937007874015748" header="0" footer="0"/>
  <pageSetup horizontalDpi="600" verticalDpi="600" orientation="landscape" paperSize="9" scale="88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/>
  <dimension ref="A1:I28"/>
  <sheetViews>
    <sheetView showGridLines="0" view="pageBreakPreview" zoomScale="75" zoomScaleNormal="75" zoomScaleSheetLayoutView="75" zoomScalePageLayoutView="0" workbookViewId="0" topLeftCell="A1">
      <selection activeCell="B1" sqref="B1"/>
    </sheetView>
  </sheetViews>
  <sheetFormatPr defaultColWidth="9.140625" defaultRowHeight="12.75"/>
  <cols>
    <col min="1" max="1" width="10.8515625" style="1" bestFit="1" customWidth="1"/>
    <col min="2" max="2" width="58.57421875" style="1" customWidth="1"/>
    <col min="3" max="3" width="16.140625" style="1" customWidth="1"/>
    <col min="4" max="4" width="20.28125" style="1" customWidth="1"/>
    <col min="5" max="5" width="19.421875" style="1" customWidth="1"/>
    <col min="6" max="16384" width="9.140625" style="1" customWidth="1"/>
  </cols>
  <sheetData>
    <row r="1" spans="2:5" ht="18" thickBot="1">
      <c r="B1" s="501">
        <f>Анкета!A5</f>
        <v>0</v>
      </c>
      <c r="D1" s="884" t="s">
        <v>113</v>
      </c>
      <c r="E1" s="884"/>
    </row>
    <row r="2" spans="1:5" ht="36" thickBot="1">
      <c r="A2" s="12" t="s">
        <v>0</v>
      </c>
      <c r="B2" s="12" t="s">
        <v>1</v>
      </c>
      <c r="C2" s="487" t="s">
        <v>2</v>
      </c>
      <c r="D2" s="48" t="str">
        <f>Анкета!B41</f>
        <v>Установлено на 2012 год</v>
      </c>
      <c r="E2" s="48" t="str">
        <f>Анкета!B42</f>
        <v>Факт 2012 год</v>
      </c>
    </row>
    <row r="3" spans="1:5" ht="18" thickBot="1">
      <c r="A3" s="16">
        <v>1</v>
      </c>
      <c r="B3" s="17" t="s">
        <v>42</v>
      </c>
      <c r="C3" s="18" t="s">
        <v>28</v>
      </c>
      <c r="D3" s="490">
        <f>D4+D7+D10+D13+D16+D19</f>
        <v>0</v>
      </c>
      <c r="E3" s="490">
        <f>E4+E7+E10+E13+E16+E19</f>
        <v>0</v>
      </c>
    </row>
    <row r="4" spans="1:5" ht="18">
      <c r="A4" s="101" t="s">
        <v>82</v>
      </c>
      <c r="B4" s="496" t="s">
        <v>361</v>
      </c>
      <c r="C4" s="488" t="s">
        <v>28</v>
      </c>
      <c r="D4" s="491">
        <f>D5*D6</f>
        <v>0</v>
      </c>
      <c r="E4" s="491">
        <f>E5*E6</f>
        <v>0</v>
      </c>
    </row>
    <row r="5" spans="1:5" ht="18">
      <c r="A5" s="101"/>
      <c r="B5" s="176" t="s">
        <v>335</v>
      </c>
      <c r="C5" s="488" t="s">
        <v>111</v>
      </c>
      <c r="D5" s="491"/>
      <c r="E5" s="494"/>
    </row>
    <row r="6" spans="1:5" ht="18">
      <c r="A6" s="102"/>
      <c r="B6" s="177" t="s">
        <v>112</v>
      </c>
      <c r="C6" s="489" t="s">
        <v>105</v>
      </c>
      <c r="D6" s="492"/>
      <c r="E6" s="495"/>
    </row>
    <row r="7" spans="1:5" ht="18">
      <c r="A7" s="102" t="s">
        <v>84</v>
      </c>
      <c r="B7" s="497" t="s">
        <v>361</v>
      </c>
      <c r="C7" s="489" t="s">
        <v>28</v>
      </c>
      <c r="D7" s="492">
        <f>D8*D9</f>
        <v>0</v>
      </c>
      <c r="E7" s="492">
        <f>E8*E9</f>
        <v>0</v>
      </c>
    </row>
    <row r="8" spans="1:5" ht="18">
      <c r="A8" s="101"/>
      <c r="B8" s="176" t="s">
        <v>335</v>
      </c>
      <c r="C8" s="488" t="s">
        <v>111</v>
      </c>
      <c r="D8" s="491"/>
      <c r="E8" s="494"/>
    </row>
    <row r="9" spans="1:5" ht="18">
      <c r="A9" s="102"/>
      <c r="B9" s="177" t="s">
        <v>112</v>
      </c>
      <c r="C9" s="489" t="s">
        <v>105</v>
      </c>
      <c r="D9" s="492"/>
      <c r="E9" s="495"/>
    </row>
    <row r="10" spans="1:5" ht="18">
      <c r="A10" s="102" t="s">
        <v>86</v>
      </c>
      <c r="B10" s="497" t="s">
        <v>361</v>
      </c>
      <c r="C10" s="489" t="s">
        <v>28</v>
      </c>
      <c r="D10" s="492">
        <f>D11*D12</f>
        <v>0</v>
      </c>
      <c r="E10" s="492">
        <f>E11*E12</f>
        <v>0</v>
      </c>
    </row>
    <row r="11" spans="1:5" ht="18">
      <c r="A11" s="101"/>
      <c r="B11" s="176" t="s">
        <v>335</v>
      </c>
      <c r="C11" s="488" t="s">
        <v>111</v>
      </c>
      <c r="D11" s="491"/>
      <c r="E11" s="494"/>
    </row>
    <row r="12" spans="1:5" ht="18">
      <c r="A12" s="102"/>
      <c r="B12" s="177" t="s">
        <v>112</v>
      </c>
      <c r="C12" s="489" t="s">
        <v>105</v>
      </c>
      <c r="D12" s="492"/>
      <c r="E12" s="495"/>
    </row>
    <row r="13" spans="1:5" ht="18">
      <c r="A13" s="102" t="s">
        <v>88</v>
      </c>
      <c r="B13" s="497" t="s">
        <v>361</v>
      </c>
      <c r="C13" s="489" t="s">
        <v>28</v>
      </c>
      <c r="D13" s="492">
        <f>D14*D15</f>
        <v>0</v>
      </c>
      <c r="E13" s="492">
        <f>E14*E15</f>
        <v>0</v>
      </c>
    </row>
    <row r="14" spans="1:5" ht="18">
      <c r="A14" s="101"/>
      <c r="B14" s="176" t="s">
        <v>335</v>
      </c>
      <c r="C14" s="488" t="s">
        <v>111</v>
      </c>
      <c r="D14" s="491"/>
      <c r="E14" s="494"/>
    </row>
    <row r="15" spans="1:5" ht="18">
      <c r="A15" s="102"/>
      <c r="B15" s="177" t="s">
        <v>112</v>
      </c>
      <c r="C15" s="489" t="s">
        <v>105</v>
      </c>
      <c r="D15" s="492"/>
      <c r="E15" s="495"/>
    </row>
    <row r="16" spans="1:5" ht="18">
      <c r="A16" s="102" t="s">
        <v>90</v>
      </c>
      <c r="B16" s="497" t="s">
        <v>361</v>
      </c>
      <c r="C16" s="489" t="s">
        <v>28</v>
      </c>
      <c r="D16" s="492">
        <f>D17*D18</f>
        <v>0</v>
      </c>
      <c r="E16" s="492">
        <f>E17*E18</f>
        <v>0</v>
      </c>
    </row>
    <row r="17" spans="1:5" ht="18">
      <c r="A17" s="101"/>
      <c r="B17" s="176" t="s">
        <v>335</v>
      </c>
      <c r="C17" s="488" t="s">
        <v>111</v>
      </c>
      <c r="D17" s="491"/>
      <c r="E17" s="494"/>
    </row>
    <row r="18" spans="1:5" ht="18">
      <c r="A18" s="102"/>
      <c r="B18" s="177" t="s">
        <v>112</v>
      </c>
      <c r="C18" s="489" t="s">
        <v>105</v>
      </c>
      <c r="D18" s="492"/>
      <c r="E18" s="495"/>
    </row>
    <row r="19" spans="1:5" ht="18">
      <c r="A19" s="102" t="s">
        <v>92</v>
      </c>
      <c r="B19" s="497" t="s">
        <v>361</v>
      </c>
      <c r="C19" s="489" t="s">
        <v>28</v>
      </c>
      <c r="D19" s="492">
        <f>D20*D21</f>
        <v>0</v>
      </c>
      <c r="E19" s="492">
        <f>E20*E21</f>
        <v>0</v>
      </c>
    </row>
    <row r="20" spans="1:5" ht="18">
      <c r="A20" s="101"/>
      <c r="B20" s="176" t="s">
        <v>335</v>
      </c>
      <c r="C20" s="488" t="s">
        <v>111</v>
      </c>
      <c r="D20" s="491"/>
      <c r="E20" s="494"/>
    </row>
    <row r="21" spans="1:5" ht="18" thickBot="1">
      <c r="A21" s="103"/>
      <c r="B21" s="178" t="s">
        <v>112</v>
      </c>
      <c r="C21" s="489" t="s">
        <v>105</v>
      </c>
      <c r="D21" s="493"/>
      <c r="E21" s="92"/>
    </row>
    <row r="23" spans="1:2" ht="18" thickBot="1">
      <c r="A23" s="870" t="s">
        <v>172</v>
      </c>
      <c r="B23" s="870"/>
    </row>
    <row r="24" spans="1:9" ht="64.5" customHeight="1" thickBot="1">
      <c r="A24" s="871"/>
      <c r="B24" s="872"/>
      <c r="C24" s="872"/>
      <c r="D24" s="872"/>
      <c r="E24" s="873"/>
      <c r="F24" s="104"/>
      <c r="G24" s="104"/>
      <c r="H24" s="104"/>
      <c r="I24" s="104"/>
    </row>
    <row r="28" spans="2:5" ht="18">
      <c r="B28" s="440" t="str">
        <f>Анкета!B12</f>
        <v>Директор</v>
      </c>
      <c r="E28" s="441" t="str">
        <f>Анкета!E53</f>
        <v>Сердюкова Л.Ф</v>
      </c>
    </row>
  </sheetData>
  <sheetProtection/>
  <mergeCells count="3">
    <mergeCell ref="D1:E1"/>
    <mergeCell ref="A23:B23"/>
    <mergeCell ref="A24:E24"/>
  </mergeCells>
  <printOptions horizontalCentered="1"/>
  <pageMargins left="0.7874015748031497" right="0.7874015748031497" top="1.3779527559055118" bottom="0.3937007874015748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2013-06-03T07:15:55Z</cp:lastPrinted>
  <dcterms:created xsi:type="dcterms:W3CDTF">1996-10-08T23:32:33Z</dcterms:created>
  <dcterms:modified xsi:type="dcterms:W3CDTF">2013-06-03T07:16:44Z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</Properties>
</file>